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475" windowHeight="4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03" i="1" l="1"/>
  <c r="B202" i="1"/>
  <c r="B201" i="1"/>
  <c r="B200" i="1"/>
  <c r="B199" i="1"/>
  <c r="B198" i="1"/>
  <c r="B197" i="1"/>
  <c r="B193" i="1"/>
  <c r="B192" i="1"/>
  <c r="B191" i="1"/>
  <c r="B190" i="1"/>
  <c r="B186" i="1"/>
  <c r="B185" i="1"/>
  <c r="B184" i="1"/>
  <c r="B183" i="1"/>
  <c r="C178" i="1"/>
  <c r="C177" i="1"/>
  <c r="C176" i="1"/>
  <c r="C175" i="1"/>
  <c r="C174" i="1"/>
  <c r="C173" i="1"/>
  <c r="C172" i="1"/>
  <c r="C171" i="1"/>
  <c r="C170" i="1"/>
  <c r="C169" i="1"/>
  <c r="C165" i="1"/>
  <c r="C164" i="1"/>
  <c r="C163" i="1"/>
  <c r="C162" i="1"/>
  <c r="C161" i="1"/>
  <c r="C160" i="1"/>
  <c r="C159" i="1"/>
  <c r="C158" i="1"/>
  <c r="C157" i="1"/>
  <c r="C156" i="1"/>
  <c r="C153" i="1"/>
  <c r="C152" i="1"/>
  <c r="C151" i="1"/>
  <c r="C150" i="1"/>
  <c r="C149" i="1"/>
  <c r="C148" i="1"/>
  <c r="C147" i="1"/>
  <c r="C146" i="1"/>
  <c r="C145" i="1"/>
  <c r="C144" i="1"/>
  <c r="C143" i="1"/>
  <c r="B137" i="1"/>
  <c r="B138" i="1" s="1"/>
  <c r="B136" i="1"/>
  <c r="B135" i="1"/>
  <c r="B130" i="1"/>
  <c r="B129" i="1"/>
  <c r="B128" i="1"/>
  <c r="C121" i="1"/>
  <c r="C120" i="1"/>
  <c r="C119" i="1"/>
  <c r="C118" i="1"/>
  <c r="C117" i="1"/>
  <c r="C116" i="1"/>
  <c r="C115" i="1"/>
  <c r="C114" i="1"/>
  <c r="C110" i="1"/>
  <c r="C109" i="1"/>
  <c r="C108" i="1"/>
  <c r="C107" i="1"/>
  <c r="C106" i="1"/>
  <c r="C105" i="1"/>
  <c r="C104" i="1"/>
  <c r="C103" i="1"/>
  <c r="B96" i="1"/>
  <c r="B95" i="1"/>
  <c r="B97" i="1" s="1"/>
  <c r="B94" i="1"/>
  <c r="B93" i="1"/>
  <c r="B92" i="1"/>
  <c r="B87" i="1"/>
  <c r="B86" i="1"/>
  <c r="B85" i="1"/>
  <c r="B84" i="1"/>
  <c r="B83" i="1"/>
  <c r="B78" i="1"/>
  <c r="B77" i="1"/>
  <c r="B76" i="1"/>
  <c r="B75" i="1"/>
  <c r="B74" i="1"/>
  <c r="B79" i="1"/>
  <c r="B69" i="1"/>
  <c r="B70" i="1" s="1"/>
  <c r="B68" i="1"/>
  <c r="B67" i="1"/>
  <c r="B66" i="1"/>
  <c r="B65" i="1"/>
  <c r="B60" i="1"/>
  <c r="B59" i="1"/>
  <c r="B58" i="1"/>
  <c r="B57" i="1"/>
  <c r="B56" i="1"/>
  <c r="B52" i="1"/>
  <c r="B51" i="1"/>
  <c r="B50" i="1"/>
  <c r="B49" i="1"/>
  <c r="B48" i="1"/>
  <c r="B47" i="1"/>
  <c r="B39" i="1"/>
  <c r="C38" i="1"/>
  <c r="C37" i="1"/>
  <c r="B37" i="1"/>
  <c r="C26" i="1"/>
  <c r="B26" i="1"/>
  <c r="F17" i="1"/>
  <c r="E17" i="1"/>
  <c r="D17" i="1"/>
  <c r="C17" i="1"/>
  <c r="B17" i="1"/>
  <c r="C179" i="1" l="1"/>
  <c r="C166" i="1"/>
  <c r="C111" i="1"/>
  <c r="B131" i="1"/>
  <c r="C122" i="1"/>
  <c r="B88" i="1"/>
  <c r="B61" i="1"/>
</calcChain>
</file>

<file path=xl/sharedStrings.xml><?xml version="1.0" encoding="utf-8"?>
<sst xmlns="http://schemas.openxmlformats.org/spreadsheetml/2006/main" count="203" uniqueCount="138">
  <si>
    <t>Завод, где изготавливается 1 изделие, состоящее из 2 деталей А и В, имеет 3 основных подразделения:</t>
  </si>
  <si>
    <t>цех 1 – изготавливает деталь А</t>
  </si>
  <si>
    <t>цех 2 – деталь В</t>
  </si>
  <si>
    <t>цех 3 – сборочный</t>
  </si>
  <si>
    <t>и 2 обслуживающих:</t>
  </si>
  <si>
    <t xml:space="preserve">склад </t>
  </si>
  <si>
    <t>ОТО (отдел технического обслуживания).</t>
  </si>
  <si>
    <t>Информация по предприятию:</t>
  </si>
  <si>
    <t>Подразделения</t>
  </si>
  <si>
    <t>Стоимость оборудования</t>
  </si>
  <si>
    <t>Площадь, кв.м.</t>
  </si>
  <si>
    <t>Численность занятых работников</t>
  </si>
  <si>
    <t>Часы труда  рабочих, ч.</t>
  </si>
  <si>
    <t>Часы работы станков, маш./ч.</t>
  </si>
  <si>
    <t>Цех 1</t>
  </si>
  <si>
    <t>цех 2</t>
  </si>
  <si>
    <t>цех 3</t>
  </si>
  <si>
    <t>---</t>
  </si>
  <si>
    <t>склад</t>
  </si>
  <si>
    <t>ОТО</t>
  </si>
  <si>
    <t>ИТОГО:</t>
  </si>
  <si>
    <t>Из данных центов затрат:</t>
  </si>
  <si>
    <t>подразделение</t>
  </si>
  <si>
    <t>ОТО: время, затраченное на тех. Обслуживание, ч.</t>
  </si>
  <si>
    <t>Склад: стоимость выданных материалов, руб.</t>
  </si>
  <si>
    <t>цех 1</t>
  </si>
  <si>
    <t xml:space="preserve"> Центр затрат</t>
  </si>
  <si>
    <t>Данные о накладных затратах:</t>
  </si>
  <si>
    <t xml:space="preserve">         Затраты</t>
  </si>
  <si>
    <t>Освеще­ние, ото­пление по п/п в це­лом</t>
  </si>
  <si>
    <t>Аренда</t>
  </si>
  <si>
    <t>Аморти­зация оборудования</t>
  </si>
  <si>
    <t>Стра­ховка  здания</t>
  </si>
  <si>
    <t>З/п АУП</t>
  </si>
  <si>
    <t>Итого по подразделениям:</t>
  </si>
  <si>
    <t>Итого дополнительных затрат:</t>
  </si>
  <si>
    <t>Всего накладных:</t>
  </si>
  <si>
    <t>Подраделения</t>
  </si>
  <si>
    <t>Определить сумму накладных расходов, приходящуюся на 1 изделие. Норма времени:   Деталь А – 1,5 маш/часа    Деталь В – 2 маш/часа    Сборка – 2,5 чел/час</t>
  </si>
  <si>
    <t>ИТОГО</t>
  </si>
  <si>
    <t>З/п вспомогательных рабочих</t>
  </si>
  <si>
    <t>Вспомогательные материалы</t>
  </si>
  <si>
    <t>Страховка оборудования</t>
  </si>
  <si>
    <t>РЕШЕНИЕ.</t>
  </si>
  <si>
    <t>Шаг 1. Распределяем общепроизводственные расходы по подразделениям (включая обслуживающие).</t>
  </si>
  <si>
    <t>Шаг 1а. Освещение и отопление по предприятию в целом (50000).</t>
  </si>
  <si>
    <t>База распределения (наиболее объективная) - площадь подразделений.</t>
  </si>
  <si>
    <t>Цех 1 = 50000*10000/50000=</t>
  </si>
  <si>
    <t>Цех 2 = 50000*5000/50000=</t>
  </si>
  <si>
    <t>Цех 3 = 50000*15000/50000=</t>
  </si>
  <si>
    <t>Склад = 50000*15000/50000=</t>
  </si>
  <si>
    <t>ОТО = 50000*5000/50000=</t>
  </si>
  <si>
    <t>Цех 1 = 10000*10000/50000=</t>
  </si>
  <si>
    <t>Цех 2 = 10000*5000/50000=</t>
  </si>
  <si>
    <t>Цех 3 = 10000*15000/50000=</t>
  </si>
  <si>
    <t>Склад = 10000*15000/50000=</t>
  </si>
  <si>
    <t>ОТО = 10000*5000/50000=</t>
  </si>
  <si>
    <t>Шаг 1b. Аренда (10000).</t>
  </si>
  <si>
    <t>Шаг 1c. Страховка оборудования (15000).</t>
  </si>
  <si>
    <t>База распределения (наиболее объективная) - стоимость оборудования.</t>
  </si>
  <si>
    <t>Цех 1 = 15000*800000/1500000=</t>
  </si>
  <si>
    <t>Цех 2 = 15000*500000/1500000=</t>
  </si>
  <si>
    <t>Цех 3 = 15000*100000/1500000=</t>
  </si>
  <si>
    <t>Склад = 15000*50000/1500000=</t>
  </si>
  <si>
    <t>ОТО = 15000*50000/1500000=</t>
  </si>
  <si>
    <t>Шаг 1d. Амортизация (150000).</t>
  </si>
  <si>
    <t>Цех 1 = 150000*800000/1500000=</t>
  </si>
  <si>
    <t>Цех 2 = 150000*500000/1500000=</t>
  </si>
  <si>
    <t>Цех 3 = 150000*100000/1500000=</t>
  </si>
  <si>
    <t>Склад = 150000*50000/1500000=</t>
  </si>
  <si>
    <t>ОТО = 150000*50000/1500000=</t>
  </si>
  <si>
    <t>База распределения (наиболее объективная) - стоимость оборудования (исходя из представленных данных).</t>
  </si>
  <si>
    <t>Шаг 1e. Страховка здания (25000).</t>
  </si>
  <si>
    <t>Цех 1 = 25000*10000/50000=</t>
  </si>
  <si>
    <t>Цех 2 = 25000*5000/50000=</t>
  </si>
  <si>
    <t>Цех 3 = 25000*15000/50000=</t>
  </si>
  <si>
    <t>Склад = 25000*15000/50000=</t>
  </si>
  <si>
    <t>ОТО = 25000*5000/50000=</t>
  </si>
  <si>
    <t>Шаг 1f. Зарплата АУП (90000).</t>
  </si>
  <si>
    <t>База распределения (наиболее объективная) - численность подразделений.</t>
  </si>
  <si>
    <t>Цех 1 = 90000*300/900=</t>
  </si>
  <si>
    <t>Цех 2 = 90000*200/900=</t>
  </si>
  <si>
    <t>Цех 3 = 90000*300/900=</t>
  </si>
  <si>
    <t>Склад = 90000*50/900=</t>
  </si>
  <si>
    <t>ОТО = 90000*50/900=</t>
  </si>
  <si>
    <t>Шаг 2.</t>
  </si>
  <si>
    <t>Калькулируем стоимость обслуживающих подразделений.</t>
  </si>
  <si>
    <t>Шаг2а. Стоимость обслуживания склада.</t>
  </si>
  <si>
    <t>Зарплата вспомогательных рабочих</t>
  </si>
  <si>
    <t>Освещение и отопление</t>
  </si>
  <si>
    <t xml:space="preserve">Аренда </t>
  </si>
  <si>
    <t>Амортизация</t>
  </si>
  <si>
    <t>Страховка здания</t>
  </si>
  <si>
    <t>Зарплата АУП</t>
  </si>
  <si>
    <t>ИТОТО СКЛАД</t>
  </si>
  <si>
    <t>Шаг2b. Стоимость ОТО.</t>
  </si>
  <si>
    <t>ИТОТО ОТО</t>
  </si>
  <si>
    <t>Шаг 3. Распределяем ст оимость склада и ОТО по цехам.</t>
  </si>
  <si>
    <t>Шаг 3a. Склад (50000).</t>
  </si>
  <si>
    <t>База распределения (наиболее объективная) - стоимость выданных материалов.</t>
  </si>
  <si>
    <t>Цех 1 = 50000*400000/800000=</t>
  </si>
  <si>
    <t>Цех 2 =50000*300000/800000=</t>
  </si>
  <si>
    <t>Цех 3 = 50000*100000/800000=</t>
  </si>
  <si>
    <t>Шаг 3b. ОТО (88000).</t>
  </si>
  <si>
    <t>База распределения (наиболее объективная) - часы обслуживания подразделений.</t>
  </si>
  <si>
    <t>Цех 1 = 88000*12000/25000=</t>
  </si>
  <si>
    <t>Цех 2 =88000*8000/25000=</t>
  </si>
  <si>
    <t>Цех 3 = 88000*5000/25000=</t>
  </si>
  <si>
    <t xml:space="preserve">Шаг 4. Накладные расходы производственных подразделений </t>
  </si>
  <si>
    <t>Цех 1.</t>
  </si>
  <si>
    <t>Склад</t>
  </si>
  <si>
    <t>Цех 2.</t>
  </si>
  <si>
    <t>Цех 3.</t>
  </si>
  <si>
    <t>Норма на деталь А 1,5  машиночаса.</t>
  </si>
  <si>
    <t>Всего машиночасов в цехе 1</t>
  </si>
  <si>
    <t>Норма выпуска изделий А в цехе 1</t>
  </si>
  <si>
    <t>часов</t>
  </si>
  <si>
    <t>изделий А</t>
  </si>
  <si>
    <t>Накладные расходы в цехе А</t>
  </si>
  <si>
    <t>На 1 изд. А в цехе 1 = 402240/20000=</t>
  </si>
  <si>
    <t>Шаг 6. Распределяем накладные расходы в цехе 2.</t>
  </si>
  <si>
    <t>Шаг 5. Распределяем накладные расходы в цехе 1.</t>
  </si>
  <si>
    <t>Норма на деталь B 2  машиночаса.</t>
  </si>
  <si>
    <t>Всего машиночасов в цехе 2</t>
  </si>
  <si>
    <t>Норма выпуска изделий B цехе 2</t>
  </si>
  <si>
    <t>изделий B</t>
  </si>
  <si>
    <t>Накладные расходы в цехе 2</t>
  </si>
  <si>
    <t>На 1 изд. B в цехе 2 = 325910/25000=</t>
  </si>
  <si>
    <t>Шаг 7. Распределяем накладные расходы в цехе 3.</t>
  </si>
  <si>
    <t>Норма на го товое изделие в цехе 3 2,5 человекочаса.</t>
  </si>
  <si>
    <t>Всего человекочасов прямого труда в в цехе 3</t>
  </si>
  <si>
    <t>Накладные расходы в цехе 3</t>
  </si>
  <si>
    <t>Норма выпуска готовой прожукции цехе 3</t>
  </si>
  <si>
    <t>единиц готовой продукции</t>
  </si>
  <si>
    <t>На ед.готовой продукции в цехе 3</t>
  </si>
  <si>
    <t xml:space="preserve"> +на ед. изделия А</t>
  </si>
  <si>
    <t xml:space="preserve"> +на ед. изделия B</t>
  </si>
  <si>
    <t>ИТОГО В ГОТОВОЙ ПРОДУКЦИИ НАКЛАДНЫХ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</si>
</sst>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/>
    <xf numFmtId="0" fontId="5" fillId="0" borderId="0" xfId="0" applyFont="1"/>
    <xf numFmtId="0" fontId="0" fillId="0" borderId="0" xfId="0" applyFont="1"/>
    <xf numFmtId="43" fontId="3" fillId="0" borderId="0" xfId="1" applyFont="1"/>
    <xf numFmtId="43" fontId="5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abSelected="1" topLeftCell="A187" zoomScale="130" zoomScaleNormal="130" workbookViewId="0">
      <selection activeCell="E199" sqref="E198:E199"/>
    </sheetView>
  </sheetViews>
  <sheetFormatPr defaultRowHeight="15" x14ac:dyDescent="0.25"/>
  <cols>
    <col min="1" max="1" width="34.7109375" customWidth="1"/>
    <col min="2" max="2" width="21.7109375" customWidth="1"/>
    <col min="3" max="3" width="21.140625" customWidth="1"/>
    <col min="4" max="4" width="14.5703125" customWidth="1"/>
    <col min="5" max="5" width="13.42578125" customWidth="1"/>
    <col min="6" max="6" width="14.85546875" customWidth="1"/>
  </cols>
  <sheetData>
    <row r="1" spans="1:6" x14ac:dyDescent="0.25">
      <c r="A1" s="2" t="s">
        <v>0</v>
      </c>
    </row>
    <row r="2" spans="1:6" x14ac:dyDescent="0.25">
      <c r="A2" s="2" t="s">
        <v>1</v>
      </c>
    </row>
    <row r="3" spans="1:6" x14ac:dyDescent="0.25">
      <c r="A3" s="2" t="s">
        <v>2</v>
      </c>
    </row>
    <row r="4" spans="1:6" x14ac:dyDescent="0.25">
      <c r="A4" s="2" t="s">
        <v>3</v>
      </c>
    </row>
    <row r="5" spans="1:6" x14ac:dyDescent="0.25">
      <c r="A5" s="2" t="s">
        <v>4</v>
      </c>
    </row>
    <row r="6" spans="1:6" x14ac:dyDescent="0.25">
      <c r="A6" s="2" t="s">
        <v>5</v>
      </c>
    </row>
    <row r="7" spans="1:6" x14ac:dyDescent="0.25">
      <c r="A7" s="2" t="s">
        <v>6</v>
      </c>
    </row>
    <row r="9" spans="1:6" x14ac:dyDescent="0.25">
      <c r="A9" s="2" t="s">
        <v>7</v>
      </c>
    </row>
    <row r="11" spans="1:6" ht="90" x14ac:dyDescent="0.25">
      <c r="A11" s="6" t="s">
        <v>8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</row>
    <row r="12" spans="1:6" x14ac:dyDescent="0.25">
      <c r="A12" s="3" t="s">
        <v>14</v>
      </c>
      <c r="B12" s="3">
        <v>800000</v>
      </c>
      <c r="C12" s="3">
        <v>10000</v>
      </c>
      <c r="D12" s="3">
        <v>300</v>
      </c>
      <c r="E12" s="3">
        <v>50000</v>
      </c>
      <c r="F12" s="3">
        <v>30000</v>
      </c>
    </row>
    <row r="13" spans="1:6" x14ac:dyDescent="0.25">
      <c r="A13" s="3" t="s">
        <v>15</v>
      </c>
      <c r="B13" s="3">
        <v>500000</v>
      </c>
      <c r="C13" s="3">
        <v>5000</v>
      </c>
      <c r="D13" s="3">
        <v>200</v>
      </c>
      <c r="E13" s="3">
        <v>30000</v>
      </c>
      <c r="F13" s="3">
        <v>50000</v>
      </c>
    </row>
    <row r="14" spans="1:6" x14ac:dyDescent="0.25">
      <c r="A14" s="3" t="s">
        <v>16</v>
      </c>
      <c r="B14" s="3">
        <v>100000</v>
      </c>
      <c r="C14" s="3">
        <v>15000</v>
      </c>
      <c r="D14" s="3">
        <v>300</v>
      </c>
      <c r="E14" s="3">
        <v>50000</v>
      </c>
      <c r="F14" s="3" t="s">
        <v>17</v>
      </c>
    </row>
    <row r="15" spans="1:6" x14ac:dyDescent="0.25">
      <c r="A15" s="3" t="s">
        <v>18</v>
      </c>
      <c r="B15" s="3">
        <v>50000</v>
      </c>
      <c r="C15" s="3">
        <v>15000</v>
      </c>
      <c r="D15" s="3">
        <v>50</v>
      </c>
      <c r="E15" s="3" t="s">
        <v>17</v>
      </c>
      <c r="F15" s="3" t="s">
        <v>17</v>
      </c>
    </row>
    <row r="16" spans="1:6" x14ac:dyDescent="0.25">
      <c r="A16" s="3" t="s">
        <v>19</v>
      </c>
      <c r="B16" s="3">
        <v>50000</v>
      </c>
      <c r="C16" s="3">
        <v>5000</v>
      </c>
      <c r="D16" s="3">
        <v>50</v>
      </c>
      <c r="E16" s="3" t="s">
        <v>17</v>
      </c>
      <c r="F16" s="3" t="s">
        <v>17</v>
      </c>
    </row>
    <row r="17" spans="1:9" x14ac:dyDescent="0.25">
      <c r="A17" s="5" t="s">
        <v>20</v>
      </c>
      <c r="B17" s="5">
        <f>SUM(B12:B16)</f>
        <v>1500000</v>
      </c>
      <c r="C17" s="5">
        <f>SUM(C12:C16)</f>
        <v>50000</v>
      </c>
      <c r="D17" s="5">
        <f>SUM(D12:D16)</f>
        <v>900</v>
      </c>
      <c r="E17" s="5">
        <f>SUM(E12:E16)</f>
        <v>130000</v>
      </c>
      <c r="F17" s="5">
        <f>SUM(F12:F16)</f>
        <v>80000</v>
      </c>
    </row>
    <row r="19" spans="1:9" x14ac:dyDescent="0.25">
      <c r="A19" s="2" t="s">
        <v>21</v>
      </c>
    </row>
    <row r="21" spans="1:9" ht="45" x14ac:dyDescent="0.25">
      <c r="A21" s="6" t="s">
        <v>26</v>
      </c>
      <c r="B21" s="6" t="s">
        <v>23</v>
      </c>
      <c r="C21" s="6" t="s">
        <v>24</v>
      </c>
    </row>
    <row r="22" spans="1:9" x14ac:dyDescent="0.25">
      <c r="A22" s="3" t="s">
        <v>22</v>
      </c>
      <c r="B22" s="3"/>
      <c r="C22" s="3"/>
    </row>
    <row r="23" spans="1:9" x14ac:dyDescent="0.25">
      <c r="A23" s="3" t="s">
        <v>25</v>
      </c>
      <c r="B23" s="3">
        <v>12000</v>
      </c>
      <c r="C23" s="3">
        <v>400000</v>
      </c>
    </row>
    <row r="24" spans="1:9" x14ac:dyDescent="0.25">
      <c r="A24" s="3" t="s">
        <v>15</v>
      </c>
      <c r="B24" s="3">
        <v>8000</v>
      </c>
      <c r="C24" s="3">
        <v>300000</v>
      </c>
    </row>
    <row r="25" spans="1:9" x14ac:dyDescent="0.25">
      <c r="A25" s="3" t="s">
        <v>16</v>
      </c>
      <c r="B25" s="3">
        <v>5000</v>
      </c>
      <c r="C25" s="3">
        <v>100000</v>
      </c>
    </row>
    <row r="26" spans="1:9" x14ac:dyDescent="0.25">
      <c r="A26" s="5" t="s">
        <v>39</v>
      </c>
      <c r="B26" s="5">
        <f>SUM(B23:B25)</f>
        <v>25000</v>
      </c>
      <c r="C26" s="5">
        <f>SUM(C23:C25)</f>
        <v>800000</v>
      </c>
    </row>
    <row r="28" spans="1:9" x14ac:dyDescent="0.25">
      <c r="A28" s="2" t="s">
        <v>27</v>
      </c>
    </row>
    <row r="30" spans="1:9" ht="60" x14ac:dyDescent="0.25">
      <c r="A30" s="6" t="s">
        <v>28</v>
      </c>
      <c r="B30" s="6" t="s">
        <v>40</v>
      </c>
      <c r="C30" s="6" t="s">
        <v>41</v>
      </c>
      <c r="D30" s="6" t="s">
        <v>29</v>
      </c>
      <c r="E30" s="6" t="s">
        <v>30</v>
      </c>
      <c r="F30" s="6" t="s">
        <v>42</v>
      </c>
      <c r="G30" s="6" t="s">
        <v>31</v>
      </c>
      <c r="H30" s="6" t="s">
        <v>32</v>
      </c>
      <c r="I30" s="6" t="s">
        <v>33</v>
      </c>
    </row>
    <row r="31" spans="1:9" x14ac:dyDescent="0.25">
      <c r="A31" s="7" t="s">
        <v>37</v>
      </c>
      <c r="B31" s="3"/>
      <c r="C31" s="3"/>
      <c r="D31" s="3"/>
      <c r="E31" s="3"/>
      <c r="F31" s="3"/>
      <c r="G31" s="3"/>
      <c r="H31" s="3"/>
      <c r="I31" s="3"/>
    </row>
    <row r="32" spans="1:9" x14ac:dyDescent="0.25">
      <c r="A32" s="3" t="s">
        <v>25</v>
      </c>
      <c r="B32" s="3">
        <v>100000</v>
      </c>
      <c r="C32" s="3">
        <v>100000</v>
      </c>
      <c r="D32" s="8">
        <v>50000</v>
      </c>
      <c r="E32" s="8">
        <v>100000</v>
      </c>
      <c r="F32" s="8">
        <v>15000</v>
      </c>
      <c r="G32" s="8">
        <v>150000</v>
      </c>
      <c r="H32" s="8">
        <v>25000</v>
      </c>
      <c r="I32" s="8">
        <v>90000</v>
      </c>
    </row>
    <row r="33" spans="1:9" x14ac:dyDescent="0.25">
      <c r="A33" s="3" t="s">
        <v>15</v>
      </c>
      <c r="B33" s="3">
        <v>99500</v>
      </c>
      <c r="C33" s="3">
        <v>100000</v>
      </c>
      <c r="D33" s="9"/>
      <c r="E33" s="9"/>
      <c r="F33" s="9"/>
      <c r="G33" s="9"/>
      <c r="H33" s="9"/>
      <c r="I33" s="9"/>
    </row>
    <row r="34" spans="1:9" x14ac:dyDescent="0.25">
      <c r="A34" s="3" t="s">
        <v>16</v>
      </c>
      <c r="B34" s="3">
        <v>92500</v>
      </c>
      <c r="C34" s="3">
        <v>40000</v>
      </c>
      <c r="D34" s="9"/>
      <c r="E34" s="9"/>
      <c r="F34" s="9"/>
      <c r="G34" s="9"/>
      <c r="H34" s="9"/>
      <c r="I34" s="9"/>
    </row>
    <row r="35" spans="1:9" x14ac:dyDescent="0.25">
      <c r="A35" s="3" t="s">
        <v>18</v>
      </c>
      <c r="B35" s="3">
        <v>10000</v>
      </c>
      <c r="C35" s="3">
        <v>4000</v>
      </c>
      <c r="D35" s="9"/>
      <c r="E35" s="9"/>
      <c r="F35" s="9"/>
      <c r="G35" s="9"/>
      <c r="H35" s="9"/>
      <c r="I35" s="9"/>
    </row>
    <row r="36" spans="1:9" x14ac:dyDescent="0.25">
      <c r="A36" s="3" t="s">
        <v>19</v>
      </c>
      <c r="B36" s="3">
        <v>60000</v>
      </c>
      <c r="C36" s="3">
        <v>9000</v>
      </c>
      <c r="D36" s="9"/>
      <c r="E36" s="9"/>
      <c r="F36" s="9"/>
      <c r="G36" s="9"/>
      <c r="H36" s="9"/>
      <c r="I36" s="9"/>
    </row>
    <row r="37" spans="1:9" x14ac:dyDescent="0.25">
      <c r="A37" s="4" t="s">
        <v>34</v>
      </c>
      <c r="B37" s="4">
        <f>SUM(B32:B36)</f>
        <v>362000</v>
      </c>
      <c r="C37" s="14">
        <f>SUM(C32:C36)</f>
        <v>253000</v>
      </c>
      <c r="D37" s="10"/>
      <c r="E37" s="10"/>
      <c r="F37" s="10"/>
      <c r="G37" s="10"/>
      <c r="H37" s="10"/>
      <c r="I37" s="10"/>
    </row>
    <row r="38" spans="1:9" x14ac:dyDescent="0.25">
      <c r="A38" s="4" t="s">
        <v>35</v>
      </c>
      <c r="B38" s="4"/>
      <c r="C38" s="11">
        <f>SUM(D32:I37)</f>
        <v>430000</v>
      </c>
      <c r="D38" s="12"/>
      <c r="E38" s="12"/>
      <c r="F38" s="12"/>
      <c r="G38" s="12"/>
      <c r="H38" s="12"/>
      <c r="I38" s="13"/>
    </row>
    <row r="39" spans="1:9" x14ac:dyDescent="0.25">
      <c r="A39" s="4" t="s">
        <v>36</v>
      </c>
      <c r="B39" s="11">
        <f>B37+C37+C38</f>
        <v>1045000</v>
      </c>
      <c r="C39" s="12"/>
      <c r="D39" s="12"/>
      <c r="E39" s="12"/>
      <c r="F39" s="12"/>
      <c r="G39" s="12"/>
      <c r="H39" s="12"/>
      <c r="I39" s="13"/>
    </row>
    <row r="41" spans="1:9" ht="30.75" customHeight="1" x14ac:dyDescent="0.25">
      <c r="A41" s="15" t="s">
        <v>38</v>
      </c>
      <c r="B41" s="15"/>
      <c r="C41" s="15"/>
      <c r="D41" s="15"/>
      <c r="E41" s="15"/>
      <c r="F41" s="15"/>
      <c r="G41" s="15"/>
      <c r="H41" s="15"/>
      <c r="I41" s="15"/>
    </row>
    <row r="43" spans="1:9" x14ac:dyDescent="0.25">
      <c r="A43" s="17" t="s">
        <v>43</v>
      </c>
    </row>
    <row r="44" spans="1:9" x14ac:dyDescent="0.25">
      <c r="A44" t="s">
        <v>44</v>
      </c>
    </row>
    <row r="45" spans="1:9" x14ac:dyDescent="0.25">
      <c r="A45" s="2" t="s">
        <v>45</v>
      </c>
    </row>
    <row r="46" spans="1:9" x14ac:dyDescent="0.25">
      <c r="A46" t="s">
        <v>46</v>
      </c>
    </row>
    <row r="47" spans="1:9" x14ac:dyDescent="0.25">
      <c r="A47" t="s">
        <v>47</v>
      </c>
      <c r="B47">
        <f>50000*10000/50000</f>
        <v>10000</v>
      </c>
    </row>
    <row r="48" spans="1:9" x14ac:dyDescent="0.25">
      <c r="A48" t="s">
        <v>48</v>
      </c>
      <c r="B48">
        <f>50000*5000/50000</f>
        <v>5000</v>
      </c>
    </row>
    <row r="49" spans="1:2" x14ac:dyDescent="0.25">
      <c r="A49" t="s">
        <v>49</v>
      </c>
      <c r="B49">
        <f>50000*15000/50000</f>
        <v>15000</v>
      </c>
    </row>
    <row r="50" spans="1:2" x14ac:dyDescent="0.25">
      <c r="A50" t="s">
        <v>50</v>
      </c>
      <c r="B50">
        <f>50000*15000/50000</f>
        <v>15000</v>
      </c>
    </row>
    <row r="51" spans="1:2" x14ac:dyDescent="0.25">
      <c r="A51" t="s">
        <v>51</v>
      </c>
      <c r="B51">
        <f>50000*5000/50000</f>
        <v>5000</v>
      </c>
    </row>
    <row r="52" spans="1:2" x14ac:dyDescent="0.25">
      <c r="A52" s="2" t="s">
        <v>20</v>
      </c>
      <c r="B52" s="2">
        <f>SUM(B47:B51)</f>
        <v>50000</v>
      </c>
    </row>
    <row r="54" spans="1:2" x14ac:dyDescent="0.25">
      <c r="A54" s="2" t="s">
        <v>57</v>
      </c>
    </row>
    <row r="55" spans="1:2" x14ac:dyDescent="0.25">
      <c r="A55" t="s">
        <v>46</v>
      </c>
    </row>
    <row r="56" spans="1:2" x14ac:dyDescent="0.25">
      <c r="A56" t="s">
        <v>52</v>
      </c>
      <c r="B56">
        <f>10000*10000/50000</f>
        <v>2000</v>
      </c>
    </row>
    <row r="57" spans="1:2" x14ac:dyDescent="0.25">
      <c r="A57" t="s">
        <v>53</v>
      </c>
      <c r="B57">
        <f>10000*5000/50000</f>
        <v>1000</v>
      </c>
    </row>
    <row r="58" spans="1:2" x14ac:dyDescent="0.25">
      <c r="A58" t="s">
        <v>54</v>
      </c>
      <c r="B58">
        <f>10000*15000/50000</f>
        <v>3000</v>
      </c>
    </row>
    <row r="59" spans="1:2" x14ac:dyDescent="0.25">
      <c r="A59" t="s">
        <v>55</v>
      </c>
      <c r="B59">
        <f>10000*15000/50000</f>
        <v>3000</v>
      </c>
    </row>
    <row r="60" spans="1:2" x14ac:dyDescent="0.25">
      <c r="A60" t="s">
        <v>56</v>
      </c>
      <c r="B60">
        <f>10000*5000/50000</f>
        <v>1000</v>
      </c>
    </row>
    <row r="61" spans="1:2" x14ac:dyDescent="0.25">
      <c r="A61" s="2" t="s">
        <v>20</v>
      </c>
      <c r="B61" s="2">
        <f>SUM(B56:B60)</f>
        <v>10000</v>
      </c>
    </row>
    <row r="63" spans="1:2" x14ac:dyDescent="0.25">
      <c r="A63" s="2" t="s">
        <v>58</v>
      </c>
    </row>
    <row r="64" spans="1:2" x14ac:dyDescent="0.25">
      <c r="A64" t="s">
        <v>59</v>
      </c>
    </row>
    <row r="65" spans="1:2" x14ac:dyDescent="0.25">
      <c r="A65" t="s">
        <v>60</v>
      </c>
      <c r="B65">
        <f>15000*800000/1500000</f>
        <v>8000</v>
      </c>
    </row>
    <row r="66" spans="1:2" x14ac:dyDescent="0.25">
      <c r="A66" t="s">
        <v>61</v>
      </c>
      <c r="B66">
        <f>15000*500000/1500000</f>
        <v>5000</v>
      </c>
    </row>
    <row r="67" spans="1:2" x14ac:dyDescent="0.25">
      <c r="A67" t="s">
        <v>62</v>
      </c>
      <c r="B67">
        <f>15000*100000/1500000</f>
        <v>1000</v>
      </c>
    </row>
    <row r="68" spans="1:2" x14ac:dyDescent="0.25">
      <c r="A68" t="s">
        <v>63</v>
      </c>
      <c r="B68">
        <f>15000*50000/1500000</f>
        <v>500</v>
      </c>
    </row>
    <row r="69" spans="1:2" x14ac:dyDescent="0.25">
      <c r="A69" t="s">
        <v>64</v>
      </c>
      <c r="B69">
        <f>15000*50000/1500000</f>
        <v>500</v>
      </c>
    </row>
    <row r="70" spans="1:2" x14ac:dyDescent="0.25">
      <c r="A70" s="2" t="s">
        <v>20</v>
      </c>
      <c r="B70" s="2">
        <f>SUM(B65:B69)</f>
        <v>15000</v>
      </c>
    </row>
    <row r="72" spans="1:2" x14ac:dyDescent="0.25">
      <c r="A72" s="2" t="s">
        <v>65</v>
      </c>
    </row>
    <row r="73" spans="1:2" x14ac:dyDescent="0.25">
      <c r="A73" t="s">
        <v>71</v>
      </c>
    </row>
    <row r="74" spans="1:2" x14ac:dyDescent="0.25">
      <c r="A74" t="s">
        <v>66</v>
      </c>
      <c r="B74">
        <f>150000*800000/1500000</f>
        <v>80000</v>
      </c>
    </row>
    <row r="75" spans="1:2" x14ac:dyDescent="0.25">
      <c r="A75" t="s">
        <v>67</v>
      </c>
      <c r="B75">
        <f>150000*500000/1500000</f>
        <v>50000</v>
      </c>
    </row>
    <row r="76" spans="1:2" x14ac:dyDescent="0.25">
      <c r="A76" t="s">
        <v>68</v>
      </c>
      <c r="B76">
        <f>150000*100000/1500000</f>
        <v>10000</v>
      </c>
    </row>
    <row r="77" spans="1:2" x14ac:dyDescent="0.25">
      <c r="A77" t="s">
        <v>69</v>
      </c>
      <c r="B77">
        <f>150000*50000/1500000</f>
        <v>5000</v>
      </c>
    </row>
    <row r="78" spans="1:2" x14ac:dyDescent="0.25">
      <c r="A78" t="s">
        <v>70</v>
      </c>
      <c r="B78">
        <f>150000*50000/1500000</f>
        <v>5000</v>
      </c>
    </row>
    <row r="79" spans="1:2" x14ac:dyDescent="0.25">
      <c r="A79" s="2" t="s">
        <v>20</v>
      </c>
      <c r="B79" s="2">
        <f>SUM(B74:B78)</f>
        <v>150000</v>
      </c>
    </row>
    <row r="81" spans="1:2" x14ac:dyDescent="0.25">
      <c r="A81" s="2" t="s">
        <v>72</v>
      </c>
    </row>
    <row r="82" spans="1:2" x14ac:dyDescent="0.25">
      <c r="A82" t="s">
        <v>46</v>
      </c>
    </row>
    <row r="83" spans="1:2" x14ac:dyDescent="0.25">
      <c r="A83" t="s">
        <v>73</v>
      </c>
      <c r="B83">
        <f>25000*10000/50000</f>
        <v>5000</v>
      </c>
    </row>
    <row r="84" spans="1:2" x14ac:dyDescent="0.25">
      <c r="A84" t="s">
        <v>74</v>
      </c>
      <c r="B84">
        <f>25000*5000/50000</f>
        <v>2500</v>
      </c>
    </row>
    <row r="85" spans="1:2" x14ac:dyDescent="0.25">
      <c r="A85" t="s">
        <v>75</v>
      </c>
      <c r="B85">
        <f>25000*15000/50000</f>
        <v>7500</v>
      </c>
    </row>
    <row r="86" spans="1:2" x14ac:dyDescent="0.25">
      <c r="A86" t="s">
        <v>76</v>
      </c>
      <c r="B86">
        <f>25000*15000/50000</f>
        <v>7500</v>
      </c>
    </row>
    <row r="87" spans="1:2" x14ac:dyDescent="0.25">
      <c r="A87" t="s">
        <v>77</v>
      </c>
      <c r="B87">
        <f>25000*5000/50000</f>
        <v>2500</v>
      </c>
    </row>
    <row r="88" spans="1:2" x14ac:dyDescent="0.25">
      <c r="A88" s="2" t="s">
        <v>20</v>
      </c>
      <c r="B88" s="2">
        <f>SUM(B83:B87)</f>
        <v>25000</v>
      </c>
    </row>
    <row r="90" spans="1:2" x14ac:dyDescent="0.25">
      <c r="A90" s="2" t="s">
        <v>78</v>
      </c>
    </row>
    <row r="91" spans="1:2" x14ac:dyDescent="0.25">
      <c r="A91" t="s">
        <v>79</v>
      </c>
    </row>
    <row r="92" spans="1:2" x14ac:dyDescent="0.25">
      <c r="A92" t="s">
        <v>80</v>
      </c>
      <c r="B92">
        <f>90000*300/900</f>
        <v>30000</v>
      </c>
    </row>
    <row r="93" spans="1:2" x14ac:dyDescent="0.25">
      <c r="A93" t="s">
        <v>81</v>
      </c>
      <c r="B93">
        <f>90000*200/900</f>
        <v>20000</v>
      </c>
    </row>
    <row r="94" spans="1:2" x14ac:dyDescent="0.25">
      <c r="A94" t="s">
        <v>82</v>
      </c>
      <c r="B94">
        <f>90000*300/900</f>
        <v>30000</v>
      </c>
    </row>
    <row r="95" spans="1:2" x14ac:dyDescent="0.25">
      <c r="A95" t="s">
        <v>83</v>
      </c>
      <c r="B95">
        <f>90000*50/900</f>
        <v>5000</v>
      </c>
    </row>
    <row r="96" spans="1:2" x14ac:dyDescent="0.25">
      <c r="A96" t="s">
        <v>84</v>
      </c>
      <c r="B96">
        <f>90000*50/900</f>
        <v>5000</v>
      </c>
    </row>
    <row r="97" spans="1:3" x14ac:dyDescent="0.25">
      <c r="A97" s="2" t="s">
        <v>20</v>
      </c>
      <c r="B97" s="2">
        <f>SUM(B92:B96)</f>
        <v>90000</v>
      </c>
    </row>
    <row r="99" spans="1:3" x14ac:dyDescent="0.25">
      <c r="A99" s="2" t="s">
        <v>85</v>
      </c>
    </row>
    <row r="100" spans="1:3" x14ac:dyDescent="0.25">
      <c r="A100" t="s">
        <v>86</v>
      </c>
    </row>
    <row r="102" spans="1:3" x14ac:dyDescent="0.25">
      <c r="A102" s="2" t="s">
        <v>87</v>
      </c>
    </row>
    <row r="103" spans="1:3" x14ac:dyDescent="0.25">
      <c r="A103" t="s">
        <v>88</v>
      </c>
      <c r="C103">
        <f>B35</f>
        <v>10000</v>
      </c>
    </row>
    <row r="104" spans="1:3" x14ac:dyDescent="0.25">
      <c r="A104" t="s">
        <v>41</v>
      </c>
      <c r="C104">
        <f>C35</f>
        <v>4000</v>
      </c>
    </row>
    <row r="105" spans="1:3" x14ac:dyDescent="0.25">
      <c r="A105" t="s">
        <v>89</v>
      </c>
      <c r="C105">
        <f>B50</f>
        <v>15000</v>
      </c>
    </row>
    <row r="106" spans="1:3" x14ac:dyDescent="0.25">
      <c r="A106" t="s">
        <v>90</v>
      </c>
      <c r="C106">
        <f>B59</f>
        <v>3000</v>
      </c>
    </row>
    <row r="107" spans="1:3" x14ac:dyDescent="0.25">
      <c r="A107" t="s">
        <v>42</v>
      </c>
      <c r="C107">
        <f>B68</f>
        <v>500</v>
      </c>
    </row>
    <row r="108" spans="1:3" x14ac:dyDescent="0.25">
      <c r="A108" t="s">
        <v>91</v>
      </c>
      <c r="C108">
        <f>B77</f>
        <v>5000</v>
      </c>
    </row>
    <row r="109" spans="1:3" x14ac:dyDescent="0.25">
      <c r="A109" t="s">
        <v>92</v>
      </c>
      <c r="C109">
        <f>B86</f>
        <v>7500</v>
      </c>
    </row>
    <row r="110" spans="1:3" x14ac:dyDescent="0.25">
      <c r="A110" t="s">
        <v>93</v>
      </c>
      <c r="C110">
        <f>B95</f>
        <v>5000</v>
      </c>
    </row>
    <row r="111" spans="1:3" s="2" customFormat="1" x14ac:dyDescent="0.25">
      <c r="A111" s="2" t="s">
        <v>94</v>
      </c>
      <c r="C111" s="2">
        <f>SUM(C103:C110)</f>
        <v>50000</v>
      </c>
    </row>
    <row r="113" spans="1:3" x14ac:dyDescent="0.25">
      <c r="A113" s="2" t="s">
        <v>95</v>
      </c>
    </row>
    <row r="114" spans="1:3" x14ac:dyDescent="0.25">
      <c r="A114" t="s">
        <v>88</v>
      </c>
      <c r="C114">
        <f>B36</f>
        <v>60000</v>
      </c>
    </row>
    <row r="115" spans="1:3" x14ac:dyDescent="0.25">
      <c r="A115" t="s">
        <v>41</v>
      </c>
      <c r="C115">
        <f>C36</f>
        <v>9000</v>
      </c>
    </row>
    <row r="116" spans="1:3" x14ac:dyDescent="0.25">
      <c r="A116" t="s">
        <v>89</v>
      </c>
      <c r="C116">
        <f>B51</f>
        <v>5000</v>
      </c>
    </row>
    <row r="117" spans="1:3" x14ac:dyDescent="0.25">
      <c r="A117" t="s">
        <v>90</v>
      </c>
      <c r="C117">
        <f>B60</f>
        <v>1000</v>
      </c>
    </row>
    <row r="118" spans="1:3" x14ac:dyDescent="0.25">
      <c r="A118" t="s">
        <v>42</v>
      </c>
      <c r="C118">
        <f>B69</f>
        <v>500</v>
      </c>
    </row>
    <row r="119" spans="1:3" x14ac:dyDescent="0.25">
      <c r="A119" t="s">
        <v>91</v>
      </c>
      <c r="C119">
        <f>B78</f>
        <v>5000</v>
      </c>
    </row>
    <row r="120" spans="1:3" x14ac:dyDescent="0.25">
      <c r="A120" t="s">
        <v>92</v>
      </c>
      <c r="C120">
        <f>B87</f>
        <v>2500</v>
      </c>
    </row>
    <row r="121" spans="1:3" x14ac:dyDescent="0.25">
      <c r="A121" t="s">
        <v>93</v>
      </c>
      <c r="C121">
        <f>B96</f>
        <v>5000</v>
      </c>
    </row>
    <row r="122" spans="1:3" s="2" customFormat="1" x14ac:dyDescent="0.25">
      <c r="A122" s="2" t="s">
        <v>96</v>
      </c>
      <c r="C122" s="2">
        <f>SUM(C114:C121)</f>
        <v>88000</v>
      </c>
    </row>
    <row r="124" spans="1:3" x14ac:dyDescent="0.25">
      <c r="A124" s="2" t="s">
        <v>97</v>
      </c>
    </row>
    <row r="126" spans="1:3" x14ac:dyDescent="0.25">
      <c r="A126" s="2" t="s">
        <v>98</v>
      </c>
    </row>
    <row r="127" spans="1:3" x14ac:dyDescent="0.25">
      <c r="A127" t="s">
        <v>99</v>
      </c>
    </row>
    <row r="128" spans="1:3" x14ac:dyDescent="0.25">
      <c r="A128" t="s">
        <v>100</v>
      </c>
      <c r="B128">
        <f>50000*400000/800000</f>
        <v>25000</v>
      </c>
    </row>
    <row r="129" spans="1:3" x14ac:dyDescent="0.25">
      <c r="A129" t="s">
        <v>101</v>
      </c>
      <c r="B129">
        <f>50000*300000/800000</f>
        <v>18750</v>
      </c>
    </row>
    <row r="130" spans="1:3" x14ac:dyDescent="0.25">
      <c r="A130" t="s">
        <v>102</v>
      </c>
      <c r="B130">
        <f>50000*100000/800000</f>
        <v>6250</v>
      </c>
    </row>
    <row r="131" spans="1:3" s="2" customFormat="1" x14ac:dyDescent="0.25">
      <c r="A131" s="2" t="s">
        <v>39</v>
      </c>
      <c r="B131" s="2">
        <f>SUM(B128:B130)</f>
        <v>50000</v>
      </c>
    </row>
    <row r="133" spans="1:3" x14ac:dyDescent="0.25">
      <c r="A133" s="2" t="s">
        <v>103</v>
      </c>
    </row>
    <row r="134" spans="1:3" x14ac:dyDescent="0.25">
      <c r="A134" t="s">
        <v>104</v>
      </c>
    </row>
    <row r="135" spans="1:3" x14ac:dyDescent="0.25">
      <c r="A135" t="s">
        <v>105</v>
      </c>
      <c r="B135">
        <f>88000*12000/25000</f>
        <v>42240</v>
      </c>
    </row>
    <row r="136" spans="1:3" x14ac:dyDescent="0.25">
      <c r="A136" t="s">
        <v>106</v>
      </c>
      <c r="B136">
        <f>88000*8000/25000</f>
        <v>28160</v>
      </c>
    </row>
    <row r="137" spans="1:3" x14ac:dyDescent="0.25">
      <c r="A137" t="s">
        <v>107</v>
      </c>
      <c r="B137">
        <f>88000*5000/25000</f>
        <v>17600</v>
      </c>
    </row>
    <row r="138" spans="1:3" s="2" customFormat="1" x14ac:dyDescent="0.25">
      <c r="A138" s="2" t="s">
        <v>39</v>
      </c>
      <c r="B138" s="2">
        <f>SUM(B135:B137)</f>
        <v>88000</v>
      </c>
    </row>
    <row r="140" spans="1:3" x14ac:dyDescent="0.25">
      <c r="A140" s="2" t="s">
        <v>108</v>
      </c>
    </row>
    <row r="141" spans="1:3" x14ac:dyDescent="0.25">
      <c r="A141" s="2"/>
    </row>
    <row r="142" spans="1:3" x14ac:dyDescent="0.25">
      <c r="A142" s="2" t="s">
        <v>109</v>
      </c>
    </row>
    <row r="143" spans="1:3" x14ac:dyDescent="0.25">
      <c r="A143" s="18" t="s">
        <v>88</v>
      </c>
      <c r="C143">
        <f>B32</f>
        <v>100000</v>
      </c>
    </row>
    <row r="144" spans="1:3" x14ac:dyDescent="0.25">
      <c r="A144" s="18" t="s">
        <v>41</v>
      </c>
      <c r="C144">
        <f>C32</f>
        <v>100000</v>
      </c>
    </row>
    <row r="145" spans="1:3" x14ac:dyDescent="0.25">
      <c r="A145" s="18" t="s">
        <v>89</v>
      </c>
      <c r="C145">
        <f>B47</f>
        <v>10000</v>
      </c>
    </row>
    <row r="146" spans="1:3" x14ac:dyDescent="0.25">
      <c r="A146" s="18" t="s">
        <v>30</v>
      </c>
      <c r="C146">
        <f>B56</f>
        <v>2000</v>
      </c>
    </row>
    <row r="147" spans="1:3" x14ac:dyDescent="0.25">
      <c r="A147" s="18" t="s">
        <v>42</v>
      </c>
      <c r="C147">
        <f>B65</f>
        <v>8000</v>
      </c>
    </row>
    <row r="148" spans="1:3" x14ac:dyDescent="0.25">
      <c r="A148" s="18" t="s">
        <v>91</v>
      </c>
      <c r="C148">
        <f>B74</f>
        <v>80000</v>
      </c>
    </row>
    <row r="149" spans="1:3" x14ac:dyDescent="0.25">
      <c r="A149" s="18" t="s">
        <v>92</v>
      </c>
      <c r="C149">
        <f>B83</f>
        <v>5000</v>
      </c>
    </row>
    <row r="150" spans="1:3" x14ac:dyDescent="0.25">
      <c r="A150" s="18" t="s">
        <v>93</v>
      </c>
      <c r="C150">
        <f>B92</f>
        <v>30000</v>
      </c>
    </row>
    <row r="151" spans="1:3" x14ac:dyDescent="0.25">
      <c r="A151" s="18" t="s">
        <v>110</v>
      </c>
      <c r="C151">
        <f>B128</f>
        <v>25000</v>
      </c>
    </row>
    <row r="152" spans="1:3" x14ac:dyDescent="0.25">
      <c r="A152" s="18" t="s">
        <v>19</v>
      </c>
      <c r="C152">
        <f>B135</f>
        <v>42240</v>
      </c>
    </row>
    <row r="153" spans="1:3" s="2" customFormat="1" x14ac:dyDescent="0.25">
      <c r="A153" s="2" t="s">
        <v>39</v>
      </c>
      <c r="C153" s="2">
        <f>SUM(C143:C152)</f>
        <v>402240</v>
      </c>
    </row>
    <row r="155" spans="1:3" x14ac:dyDescent="0.25">
      <c r="A155" s="2" t="s">
        <v>111</v>
      </c>
    </row>
    <row r="156" spans="1:3" x14ac:dyDescent="0.25">
      <c r="A156" s="18" t="s">
        <v>88</v>
      </c>
      <c r="C156">
        <f>B33</f>
        <v>99500</v>
      </c>
    </row>
    <row r="157" spans="1:3" x14ac:dyDescent="0.25">
      <c r="A157" s="18" t="s">
        <v>41</v>
      </c>
      <c r="C157">
        <f>C33</f>
        <v>100000</v>
      </c>
    </row>
    <row r="158" spans="1:3" x14ac:dyDescent="0.25">
      <c r="A158" s="18" t="s">
        <v>89</v>
      </c>
      <c r="C158">
        <f>B48</f>
        <v>5000</v>
      </c>
    </row>
    <row r="159" spans="1:3" x14ac:dyDescent="0.25">
      <c r="A159" s="18" t="s">
        <v>30</v>
      </c>
      <c r="C159">
        <f>B57</f>
        <v>1000</v>
      </c>
    </row>
    <row r="160" spans="1:3" x14ac:dyDescent="0.25">
      <c r="A160" s="18" t="s">
        <v>42</v>
      </c>
      <c r="C160">
        <f>B67</f>
        <v>1000</v>
      </c>
    </row>
    <row r="161" spans="1:3" x14ac:dyDescent="0.25">
      <c r="A161" s="18" t="s">
        <v>91</v>
      </c>
      <c r="C161">
        <f>B75</f>
        <v>50000</v>
      </c>
    </row>
    <row r="162" spans="1:3" x14ac:dyDescent="0.25">
      <c r="A162" s="18" t="s">
        <v>92</v>
      </c>
      <c r="C162">
        <f>B84</f>
        <v>2500</v>
      </c>
    </row>
    <row r="163" spans="1:3" x14ac:dyDescent="0.25">
      <c r="A163" s="18" t="s">
        <v>93</v>
      </c>
      <c r="C163">
        <f>B93</f>
        <v>20000</v>
      </c>
    </row>
    <row r="164" spans="1:3" x14ac:dyDescent="0.25">
      <c r="A164" s="18" t="s">
        <v>110</v>
      </c>
      <c r="C164">
        <f>B129</f>
        <v>18750</v>
      </c>
    </row>
    <row r="165" spans="1:3" x14ac:dyDescent="0.25">
      <c r="A165" s="18" t="s">
        <v>19</v>
      </c>
      <c r="C165">
        <f>B136</f>
        <v>28160</v>
      </c>
    </row>
    <row r="166" spans="1:3" s="2" customFormat="1" x14ac:dyDescent="0.25">
      <c r="A166" s="2" t="s">
        <v>39</v>
      </c>
      <c r="C166" s="2">
        <f>SUM(C156:C165)</f>
        <v>325910</v>
      </c>
    </row>
    <row r="168" spans="1:3" x14ac:dyDescent="0.25">
      <c r="A168" s="2" t="s">
        <v>112</v>
      </c>
    </row>
    <row r="169" spans="1:3" x14ac:dyDescent="0.25">
      <c r="A169" s="18" t="s">
        <v>88</v>
      </c>
      <c r="C169">
        <f>B34</f>
        <v>92500</v>
      </c>
    </row>
    <row r="170" spans="1:3" x14ac:dyDescent="0.25">
      <c r="A170" s="18" t="s">
        <v>41</v>
      </c>
      <c r="C170">
        <f>C34</f>
        <v>40000</v>
      </c>
    </row>
    <row r="171" spans="1:3" x14ac:dyDescent="0.25">
      <c r="A171" s="18" t="s">
        <v>89</v>
      </c>
      <c r="C171">
        <f>B49</f>
        <v>15000</v>
      </c>
    </row>
    <row r="172" spans="1:3" x14ac:dyDescent="0.25">
      <c r="A172" s="18" t="s">
        <v>30</v>
      </c>
      <c r="C172">
        <f>B58</f>
        <v>3000</v>
      </c>
    </row>
    <row r="173" spans="1:3" x14ac:dyDescent="0.25">
      <c r="A173" s="18" t="s">
        <v>42</v>
      </c>
      <c r="C173">
        <f>B67</f>
        <v>1000</v>
      </c>
    </row>
    <row r="174" spans="1:3" x14ac:dyDescent="0.25">
      <c r="A174" s="18" t="s">
        <v>91</v>
      </c>
      <c r="C174">
        <f>C108</f>
        <v>5000</v>
      </c>
    </row>
    <row r="175" spans="1:3" x14ac:dyDescent="0.25">
      <c r="A175" s="18" t="s">
        <v>92</v>
      </c>
      <c r="C175">
        <f>B85</f>
        <v>7500</v>
      </c>
    </row>
    <row r="176" spans="1:3" x14ac:dyDescent="0.25">
      <c r="A176" s="18" t="s">
        <v>93</v>
      </c>
      <c r="C176">
        <f>B94</f>
        <v>30000</v>
      </c>
    </row>
    <row r="177" spans="1:3" x14ac:dyDescent="0.25">
      <c r="A177" s="18" t="s">
        <v>110</v>
      </c>
      <c r="C177">
        <f>B130</f>
        <v>6250</v>
      </c>
    </row>
    <row r="178" spans="1:3" x14ac:dyDescent="0.25">
      <c r="A178" s="18" t="s">
        <v>19</v>
      </c>
      <c r="C178">
        <f>B137</f>
        <v>17600</v>
      </c>
    </row>
    <row r="179" spans="1:3" s="2" customFormat="1" x14ac:dyDescent="0.25">
      <c r="A179" s="2" t="s">
        <v>39</v>
      </c>
      <c r="C179" s="2">
        <f>SUM(C169:C178)</f>
        <v>217850</v>
      </c>
    </row>
    <row r="181" spans="1:3" x14ac:dyDescent="0.25">
      <c r="A181" s="2" t="s">
        <v>121</v>
      </c>
    </row>
    <row r="182" spans="1:3" x14ac:dyDescent="0.25">
      <c r="A182" s="18" t="s">
        <v>113</v>
      </c>
    </row>
    <row r="183" spans="1:3" x14ac:dyDescent="0.25">
      <c r="A183" s="18" t="s">
        <v>114</v>
      </c>
      <c r="B183">
        <f>F12</f>
        <v>30000</v>
      </c>
      <c r="C183" t="s">
        <v>116</v>
      </c>
    </row>
    <row r="184" spans="1:3" x14ac:dyDescent="0.25">
      <c r="A184" s="18" t="s">
        <v>115</v>
      </c>
      <c r="B184">
        <f>B183/1.5</f>
        <v>20000</v>
      </c>
      <c r="C184" t="s">
        <v>117</v>
      </c>
    </row>
    <row r="185" spans="1:3" x14ac:dyDescent="0.25">
      <c r="A185" s="18" t="s">
        <v>118</v>
      </c>
      <c r="B185">
        <f>C153</f>
        <v>402240</v>
      </c>
    </row>
    <row r="186" spans="1:3" x14ac:dyDescent="0.25">
      <c r="A186" s="1" t="s">
        <v>119</v>
      </c>
      <c r="B186" s="19">
        <f>B185/B184</f>
        <v>20.111999999999998</v>
      </c>
    </row>
    <row r="188" spans="1:3" x14ac:dyDescent="0.25">
      <c r="A188" s="2" t="s">
        <v>120</v>
      </c>
    </row>
    <row r="189" spans="1:3" x14ac:dyDescent="0.25">
      <c r="A189" s="18" t="s">
        <v>122</v>
      </c>
    </row>
    <row r="190" spans="1:3" x14ac:dyDescent="0.25">
      <c r="A190" s="18" t="s">
        <v>123</v>
      </c>
      <c r="B190">
        <f>F13</f>
        <v>50000</v>
      </c>
      <c r="C190" t="s">
        <v>116</v>
      </c>
    </row>
    <row r="191" spans="1:3" x14ac:dyDescent="0.25">
      <c r="A191" s="18" t="s">
        <v>124</v>
      </c>
      <c r="B191">
        <f>B190/2</f>
        <v>25000</v>
      </c>
      <c r="C191" t="s">
        <v>125</v>
      </c>
    </row>
    <row r="192" spans="1:3" x14ac:dyDescent="0.25">
      <c r="A192" s="18" t="s">
        <v>126</v>
      </c>
      <c r="B192">
        <f>C166</f>
        <v>325910</v>
      </c>
    </row>
    <row r="193" spans="1:3" x14ac:dyDescent="0.25">
      <c r="A193" s="1" t="s">
        <v>127</v>
      </c>
      <c r="B193" s="19">
        <f>B192/B191</f>
        <v>13.0364</v>
      </c>
    </row>
    <row r="195" spans="1:3" x14ac:dyDescent="0.25">
      <c r="A195" s="2" t="s">
        <v>128</v>
      </c>
    </row>
    <row r="196" spans="1:3" x14ac:dyDescent="0.25">
      <c r="A196" s="18" t="s">
        <v>129</v>
      </c>
    </row>
    <row r="197" spans="1:3" x14ac:dyDescent="0.25">
      <c r="A197" s="18" t="s">
        <v>130</v>
      </c>
      <c r="B197">
        <f>E14</f>
        <v>50000</v>
      </c>
      <c r="C197" t="s">
        <v>116</v>
      </c>
    </row>
    <row r="198" spans="1:3" x14ac:dyDescent="0.25">
      <c r="A198" s="18" t="s">
        <v>132</v>
      </c>
      <c r="B198">
        <f>B197/2.5</f>
        <v>20000</v>
      </c>
      <c r="C198" t="s">
        <v>133</v>
      </c>
    </row>
    <row r="199" spans="1:3" x14ac:dyDescent="0.25">
      <c r="A199" s="18" t="s">
        <v>131</v>
      </c>
      <c r="B199">
        <f>C179</f>
        <v>217850</v>
      </c>
    </row>
    <row r="200" spans="1:3" x14ac:dyDescent="0.25">
      <c r="A200" s="1" t="s">
        <v>134</v>
      </c>
      <c r="B200" s="19">
        <f>B199/B198</f>
        <v>10.8925</v>
      </c>
    </row>
    <row r="201" spans="1:3" x14ac:dyDescent="0.25">
      <c r="A201" s="1" t="s">
        <v>135</v>
      </c>
      <c r="B201" s="19">
        <f>B186</f>
        <v>20.111999999999998</v>
      </c>
    </row>
    <row r="202" spans="1:3" x14ac:dyDescent="0.25">
      <c r="A202" s="1" t="s">
        <v>136</v>
      </c>
      <c r="B202" s="19">
        <f>B193</f>
        <v>13.0364</v>
      </c>
    </row>
    <row r="203" spans="1:3" s="16" customFormat="1" x14ac:dyDescent="0.25">
      <c r="A203" s="17" t="s">
        <v>137</v>
      </c>
      <c r="C203" s="20">
        <f>SUM(B200:B202)</f>
        <v>44.040900000000001</v>
      </c>
    </row>
  </sheetData>
  <mergeCells count="9">
    <mergeCell ref="A41:I41"/>
    <mergeCell ref="B39:I39"/>
    <mergeCell ref="C38:I38"/>
    <mergeCell ref="D32:D37"/>
    <mergeCell ref="E32:E37"/>
    <mergeCell ref="F32:F37"/>
    <mergeCell ref="G32:G37"/>
    <mergeCell ref="H32:H37"/>
    <mergeCell ref="I32:I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Аверчев И.В./Igor V. Averchev</dc:creator>
  <cp:lastModifiedBy>Аверчев И.В./Igor V. Averchev</cp:lastModifiedBy>
  <dcterms:created xsi:type="dcterms:W3CDTF">2014-01-23T18:08:37Z</dcterms:created>
  <dcterms:modified xsi:type="dcterms:W3CDTF">2014-01-23T20:33:26Z</dcterms:modified>
</cp:coreProperties>
</file>