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Work - Funcom\IFRS 16\"/>
    </mc:Choice>
  </mc:AlternateContent>
  <xr:revisionPtr revIDLastSave="0" documentId="13_ncr:1_{2C80960C-F191-4BE9-9C47-3D6755CFDD2F}" xr6:coauthVersionLast="47" xr6:coauthVersionMax="47" xr10:uidLastSave="{00000000-0000-0000-0000-000000000000}"/>
  <bookViews>
    <workbookView xWindow="-120" yWindow="-120" windowWidth="27030" windowHeight="16440" tabRatio="828" xr2:uid="{4A6F9F0A-B80A-4390-A3AD-5466E8CB32F8}"/>
  </bookViews>
  <sheets>
    <sheet name="Субаренда" sheetId="52" r:id="rId1"/>
    <sheet name="01.01.2019 Overview" sheetId="37" state="hidden" r:id="rId2"/>
    <sheet name="Impact on balance" sheetId="40" state="hidden" r:id="rId3"/>
    <sheet name="IFRS 16 transition 01.01.2019" sheetId="38" state="hidden" r:id="rId4"/>
    <sheet name="FX 31.12.2018" sheetId="36" state="hidden" r:id="rId5"/>
    <sheet name="SUBLEASE-Classification" sheetId="3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______tax04">'[1]Kurs Pajak'!$B$7</definedName>
    <definedName name="__________tax04">'[1]Kurs Pajak'!$B$7</definedName>
    <definedName name="_________tax04">'[1]Kurs Pajak'!$B$7</definedName>
    <definedName name="________tax04">'[1]Kurs Pajak'!$B$7</definedName>
    <definedName name="_______tax04">'[1]Kurs Pajak'!$B$7</definedName>
    <definedName name="______tax04">'[1]Kurs Pajak'!$B$7</definedName>
    <definedName name="_____tax04">'[1]Kurs Pajak'!$B$7</definedName>
    <definedName name="____tax04">'[2]Kurs Pajak'!$B$7</definedName>
    <definedName name="___tax04">'[3]Kurs Pajak'!$B$7</definedName>
    <definedName name="__tax04">'[4]Kurs Pajak'!$B$7</definedName>
    <definedName name="_xlnm._FilterDatabase" localSheetId="3" hidden="1">'IFRS 16 transition 01.01.2019'!#REF!</definedName>
    <definedName name="_tax04">'[5]Kurs Pajak'!$B$7</definedName>
    <definedName name="a">#REF!</definedName>
    <definedName name="aa">#REF!</definedName>
    <definedName name="ADM">[6]Parameters!$B$14</definedName>
    <definedName name="ADMMODEL">[6]Parameters!$B$7</definedName>
    <definedName name="ASTEK">#REF!</definedName>
    <definedName name="Budgetperiod">[7]Parameters!$B$7</definedName>
    <definedName name="BUS">[6]Parameters!$B$15</definedName>
    <definedName name="BYear">[8]Parameters!$D$17</definedName>
    <definedName name="Company">[6]Parameters!$B$12</definedName>
    <definedName name="Compmodel">[7]Parameters!$B$8</definedName>
    <definedName name="Contract_currency">#REF!</definedName>
    <definedName name="Currency">[6]Parameters!$D$1</definedName>
    <definedName name="Currmonth">[6]Parameters!$D$5</definedName>
    <definedName name="dec">#REF!</definedName>
    <definedName name="Divisible">#REF!</definedName>
    <definedName name="due_date">'[9]Drop-down menues'!$H$2:$H$3</definedName>
    <definedName name="EstAdm">[6]Parameters!$B$10</definedName>
    <definedName name="Estimate">[6]Parameters!$B$9</definedName>
    <definedName name="EstOPEX">[6]Parameters!$B$11</definedName>
    <definedName name="ff" hidden="1">{#N/A,#N/A,FALSE,"Cover";#N/A,#N/A,FALSE,"Mailing list";#N/A,#N/A,FALSE,"Contents";#N/A,#N/A,FALSE,"Key comments";#N/A,#N/A,FALSE,"Income statement";#N/A,#N/A,FALSE,"Balance sheet";#N/A,#N/A,FALSE,"Key figures";#N/A,#N/A,FALSE,"Gas";#N/A,#N/A,FALSE,"Dry bulk";#N/A,#N/A,FALSE,"Car";#N/A,#N/A,FALSE,"HLI - OPH";#N/A,#N/A,FALSE,"Unicool";#N/A,#N/A,FALSE,"Finance LHC";#N/A,#N/A,FALSE,"Ext. analysis"}</definedName>
    <definedName name="Frequency">#REF!</definedName>
    <definedName name="Model">[6]Parameters!$B$6</definedName>
    <definedName name="nn">#REF!</definedName>
    <definedName name="OpexModel">[6]Parameters!$B$8</definedName>
    <definedName name="Period">[6]Parameters!$D$2</definedName>
    <definedName name="_xlnm.Print_Area" localSheetId="3">'IFRS 16 transition 01.01.2019'!#REF!</definedName>
    <definedName name="_xlnm.Print_Titles">#REF!</definedName>
    <definedName name="Quarter" localSheetId="2">[10]Backoffice!$A$22:$A$25</definedName>
    <definedName name="RATE">#REF!</definedName>
    <definedName name="refurbishment">'[9]Drop-down menues'!#REF!</definedName>
    <definedName name="solver_adj" localSheetId="0" hidden="1">Субаренда!#REF!</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Субаренда!#REF!</definedName>
    <definedName name="solver_pre" localSheetId="0" hidden="1">0.000001</definedName>
    <definedName name="solver_rbv" localSheetId="0" hidden="1">2</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1268111</definedName>
    <definedName name="solver_ver" localSheetId="0" hidden="1">3</definedName>
    <definedName name="TableName">"Dummy"</definedName>
    <definedName name="TAXDATA">#REF!</definedName>
    <definedName name="Title">[7]Parameters!$B$9</definedName>
    <definedName name="wrn.Maanedsrapport." hidden="1">{#N/A,#N/A,FALSE,"Cover";#N/A,#N/A,FALSE,"Mailing list";#N/A,#N/A,FALSE,"Contents";#N/A,#N/A,FALSE,"Key comments";#N/A,#N/A,FALSE,"Income statement";#N/A,#N/A,FALSE,"Balance sheet";#N/A,#N/A,FALSE,"Key figures";#N/A,#N/A,FALSE,"Gas";#N/A,#N/A,FALSE,"Dry bulk";#N/A,#N/A,FALSE,"Car";#N/A,#N/A,FALSE,"HLI - OPH";#N/A,#N/A,FALSE,"Unicool";#N/A,#N/A,FALSE,"Finance LHC";#N/A,#N/A,FALSE,"Ext. analysis"}</definedName>
    <definedName name="XDO_?ACCOUNTED_BALANCE_LINE?">#REF!</definedName>
    <definedName name="XDO_?ACCOUNTED_CR?">#REF!</definedName>
    <definedName name="XDO_?ACCOUNTED_DR?">#REF!</definedName>
    <definedName name="XDO_?ACCOUNTING_DATE?">#REF!</definedName>
    <definedName name="XDO_?ACTIVITY?">#REF!</definedName>
    <definedName name="XDO_?AKF_ACCOUNT?">#REF!</definedName>
    <definedName name="XDO_?AKF_ACCOUNT_DESC?">#REF!</definedName>
    <definedName name="XDO_?AKF_CODE_COMBIN_ID?">#REF!</definedName>
    <definedName name="XDO_?AKF_COSTCENTER?">#REF!</definedName>
    <definedName name="XDO_?AKF_COSTCENTER_DESC?">#REF!</definedName>
    <definedName name="XDO_?AKF_COUNTRY?">#REF!</definedName>
    <definedName name="XDO_?AKF_ENTITY?">#REF!</definedName>
    <definedName name="XDO_?AKF_ENTITY_DESC?">#REF!</definedName>
    <definedName name="XDO_?AKF_ENTRYTYPE?">#REF!</definedName>
    <definedName name="XDO_?AKF_FULL_COMBINATION?">#REF!</definedName>
    <definedName name="XDO_?AKF_INTERCOMPANY?">#REF!</definedName>
    <definedName name="XDO_?AKF_INTERCOMPANY_DESC?">#REF!</definedName>
    <definedName name="XDO_?AKF_PROJECT?">#REF!</definedName>
    <definedName name="XDO_?AKF_PROJECT_DESC?">#REF!</definedName>
    <definedName name="XDO_?AKF_SECTOR?">#REF!</definedName>
    <definedName name="XDO_?AKF_SPARE?">#REF!</definedName>
    <definedName name="XDO_?AKF_SUBACCOUNT?">#REF!</definedName>
    <definedName name="XDO_?AKF_SUBACCOUNT_DESC?">#REF!</definedName>
    <definedName name="XDO_?CREATED_BY_USER?">#REF!</definedName>
    <definedName name="XDO_?CREATION_DATE?">#REF!</definedName>
    <definedName name="XDO_?DFF_CURRENCY_CODE?">#REF!</definedName>
    <definedName name="XDO_?DFF_CUSTOMER_ACCOUNT?">#REF!</definedName>
    <definedName name="XDO_?ENTERED_BALANCE_LINE?">#REF!</definedName>
    <definedName name="XDO_?ENTERED_CR?">#REF!</definedName>
    <definedName name="XDO_?ENTERED_CURRENCY_CODE?">#REF!</definedName>
    <definedName name="XDO_?ENTERED_DR?">#REF!</definedName>
    <definedName name="XDO_?GL_CONSO_INTERCO_TYPE?">#REF!</definedName>
    <definedName name="XDO_?GL_COSTCENTER_ACTIVITY?">#REF!</definedName>
    <definedName name="XDO_?GL_COSTCENTER_EPM_PARENT?">#REF!</definedName>
    <definedName name="XDO_?GL_COSTCENTER_PNL_TYPE?">#REF!</definedName>
    <definedName name="XDO_?GL_EPM_ACCCOUNT?">#REF!</definedName>
    <definedName name="XDO_?GL_HFM_CONSO_ACCCOUNT?">#REF!</definedName>
    <definedName name="XDO_?INTERCO_TYPE?">#REF!</definedName>
    <definedName name="XDO_?JE_BATCH_NAME?">#REF!</definedName>
    <definedName name="XDO_?JE_CATEGORY?">#REF!</definedName>
    <definedName name="XDO_?JE_HEADER_NAME?">#REF!</definedName>
    <definedName name="XDO_?JE_HEADER_NUM?">#REF!</definedName>
    <definedName name="XDO_?JE_LINE_DESC?">#REF!</definedName>
    <definedName name="XDO_?JE_LINE_NUM?">#REF!</definedName>
    <definedName name="XDO_?JE_LINE_STATUS?">#REF!</definedName>
    <definedName name="XDO_?JE_SOURCE?">#REF!</definedName>
    <definedName name="XDO_?LAST_UPDATE_DATE?">#REF!</definedName>
    <definedName name="XDO_?LAST_UPDATED_BY_USER?">#REF!</definedName>
    <definedName name="XDO_?LEDGER_CURRENCY_CODE?">#REF!</definedName>
    <definedName name="XDO_?LEDGER_NAME?">#REF!</definedName>
    <definedName name="XDO_?P_ACCOUNTFROM?">#REF!</definedName>
    <definedName name="XDO_?P_ACCOUNTTO?">#REF!</definedName>
    <definedName name="XDO_?P_CATEGORY?">#REF!</definedName>
    <definedName name="XDO_?P_COSTCENTERFROM?">#REF!</definedName>
    <definedName name="XDO_?P_COSTCENTERTO?">#REF!</definedName>
    <definedName name="XDO_?P_COUNTRYFROM?">#REF!</definedName>
    <definedName name="XDO_?P_COUNTRYTO?">#REF!</definedName>
    <definedName name="XDO_?P_ENTITYFROM?">#REF!</definedName>
    <definedName name="XDO_?P_ENTITYTO?">#REF!</definedName>
    <definedName name="XDO_?P_ENTRYTYPEFROM?">#REF!</definedName>
    <definedName name="XDO_?P_ENTRYTYPETO?">#REF!</definedName>
    <definedName name="XDO_?P_INTERCOMPANYFROM?">#REF!</definedName>
    <definedName name="XDO_?P_INTERCOMPANYTO?">#REF!</definedName>
    <definedName name="XDO_?P_LEDGERNAME?">#REF!</definedName>
    <definedName name="XDO_?P_PERIODFROM?">#REF!</definedName>
    <definedName name="XDO_?P_PERIODTO?">#REF!</definedName>
    <definedName name="XDO_?P_PROJECTFROM?">#REF!</definedName>
    <definedName name="XDO_?P_PROJECTTO?">#REF!</definedName>
    <definedName name="XDO_?P_SECTORFROM?">#REF!</definedName>
    <definedName name="XDO_?P_SECTORTO?">#REF!</definedName>
    <definedName name="XDO_?P_SOURCE?">#REF!</definedName>
    <definedName name="XDO_?P_SPAREFROM?">#REF!</definedName>
    <definedName name="XDO_?P_SPARETO?">#REF!</definedName>
    <definedName name="XDO_?P_SUBACCOUNTFROM?">#REF!</definedName>
    <definedName name="XDO_?P_SUBACCOUNTTO?">#REF!</definedName>
    <definedName name="XDO_?PERIOD_NAME?">#REF!</definedName>
    <definedName name="XDO_?PERIOD_NUMBER?">#REF!</definedName>
    <definedName name="XDO_?RECONC_DATE?">#REF!</definedName>
    <definedName name="XDO_?RECONC_REFERENCE?">#REF!</definedName>
    <definedName name="XDO_?RECONC_STATUS?">#REF!</definedName>
    <definedName name="XDO_GROUP_?G_1?">#REF!</definedName>
    <definedName name="Year">[6]Parameters!$D$4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52" l="1"/>
  <c r="G25" i="52"/>
  <c r="Z25" i="52"/>
  <c r="Y25" i="52"/>
  <c r="X25" i="52"/>
  <c r="W25" i="52"/>
  <c r="V25" i="52"/>
  <c r="U25" i="52"/>
  <c r="T25" i="52"/>
  <c r="S25" i="52"/>
  <c r="R25" i="52"/>
  <c r="Q25" i="52"/>
  <c r="P25" i="52"/>
  <c r="O25" i="52"/>
  <c r="N25" i="52"/>
  <c r="M25" i="52"/>
  <c r="L25" i="52"/>
  <c r="K25" i="52"/>
  <c r="J25" i="52"/>
  <c r="I25" i="52"/>
  <c r="H25" i="52"/>
  <c r="D20" i="52"/>
  <c r="G18" i="52" l="1"/>
  <c r="H18" i="52" s="1"/>
  <c r="I18" i="52" s="1"/>
  <c r="J18" i="52" s="1"/>
  <c r="K18" i="52" s="1"/>
  <c r="L18" i="52" s="1"/>
  <c r="M18" i="52" s="1"/>
  <c r="N18" i="52" s="1"/>
  <c r="O18" i="52" s="1"/>
  <c r="P18" i="52" s="1"/>
  <c r="Q18" i="52" s="1"/>
  <c r="R18" i="52" s="1"/>
  <c r="S18" i="52" s="1"/>
  <c r="T18" i="52" s="1"/>
  <c r="U18" i="52" s="1"/>
  <c r="V18" i="52" s="1"/>
  <c r="W18" i="52" s="1"/>
  <c r="X18" i="52" s="1"/>
  <c r="Y18" i="52" s="1"/>
  <c r="Z18" i="52" s="1"/>
  <c r="G30" i="52" l="1"/>
  <c r="H30" i="52" s="1"/>
  <c r="I30" i="52" s="1"/>
  <c r="J30" i="52" s="1"/>
  <c r="K30" i="52" s="1"/>
  <c r="L30" i="52" s="1"/>
  <c r="M30" i="52" s="1"/>
  <c r="N30" i="52" s="1"/>
  <c r="O30" i="52" s="1"/>
  <c r="P30" i="52" s="1"/>
  <c r="Q30" i="52" s="1"/>
  <c r="R30" i="52" s="1"/>
  <c r="S30" i="52" s="1"/>
  <c r="T30" i="52" s="1"/>
  <c r="U30" i="52" s="1"/>
  <c r="V30" i="52" s="1"/>
  <c r="W30" i="52" s="1"/>
  <c r="X30" i="52" s="1"/>
  <c r="Y30" i="52" s="1"/>
  <c r="Z30" i="52" s="1"/>
  <c r="G19" i="52" l="1"/>
  <c r="H19" i="52" s="1"/>
  <c r="F42" i="52"/>
  <c r="I42" i="52"/>
  <c r="K42" i="52"/>
  <c r="L42" i="52"/>
  <c r="M42" i="52"/>
  <c r="N42" i="52"/>
  <c r="O42" i="52"/>
  <c r="R42" i="52"/>
  <c r="S42" i="52"/>
  <c r="T42" i="52"/>
  <c r="U42" i="52"/>
  <c r="W42" i="52"/>
  <c r="X42" i="52"/>
  <c r="Y42" i="52"/>
  <c r="Z42" i="52"/>
  <c r="I33" i="40"/>
  <c r="I45" i="40"/>
  <c r="I42" i="40"/>
  <c r="I41" i="40"/>
  <c r="I40" i="40"/>
  <c r="I38" i="40"/>
  <c r="I37" i="40"/>
  <c r="I29" i="40"/>
  <c r="I27" i="40"/>
  <c r="I26" i="40"/>
  <c r="I21" i="40"/>
  <c r="I19" i="40"/>
  <c r="I17" i="40"/>
  <c r="I16" i="40"/>
  <c r="I15" i="40"/>
  <c r="I12" i="40"/>
  <c r="I10" i="40"/>
  <c r="I9" i="40"/>
  <c r="I8" i="40"/>
  <c r="L28" i="38"/>
  <c r="K28" i="38"/>
  <c r="L12" i="38"/>
  <c r="K12" i="38"/>
  <c r="T20" i="38"/>
  <c r="K21" i="38"/>
  <c r="H21" i="38"/>
  <c r="E21" i="38"/>
  <c r="I20" i="38"/>
  <c r="I21" i="38" s="1"/>
  <c r="K4" i="38"/>
  <c r="K40" i="38" s="1"/>
  <c r="K3" i="38"/>
  <c r="L21" i="38"/>
  <c r="E4" i="38"/>
  <c r="E3" i="38"/>
  <c r="F13" i="38" s="1"/>
  <c r="K5" i="38"/>
  <c r="I12" i="38"/>
  <c r="I13" i="38"/>
  <c r="I32" i="38"/>
  <c r="I28" i="38"/>
  <c r="I10" i="38"/>
  <c r="I15" i="38"/>
  <c r="I16" i="38"/>
  <c r="I29" i="38"/>
  <c r="C26" i="37"/>
  <c r="K5" i="37"/>
  <c r="K6" i="37" s="1"/>
  <c r="K3" i="37"/>
  <c r="F22" i="36"/>
  <c r="K24" i="38"/>
  <c r="K26" i="38"/>
  <c r="K15" i="38"/>
  <c r="K13" i="38"/>
  <c r="D3" i="37"/>
  <c r="E26" i="38"/>
  <c r="G42" i="52" l="1"/>
  <c r="D15" i="52"/>
  <c r="V42" i="52"/>
  <c r="J42" i="52"/>
  <c r="P42" i="52"/>
  <c r="I19" i="52"/>
  <c r="J19" i="52" s="1"/>
  <c r="K19" i="52" s="1"/>
  <c r="F28" i="38"/>
  <c r="C28" i="38" s="1"/>
  <c r="F29" i="38"/>
  <c r="C29" i="38" s="1"/>
  <c r="F26" i="38"/>
  <c r="F15" i="38"/>
  <c r="F10" i="38"/>
  <c r="H3" i="37"/>
  <c r="F32" i="38"/>
  <c r="C32" i="38" s="1"/>
  <c r="C30" i="38" s="1"/>
  <c r="H43" i="40" s="1"/>
  <c r="I43" i="40" s="1"/>
  <c r="F16" i="38"/>
  <c r="L9" i="38"/>
  <c r="L16" i="38"/>
  <c r="L10" i="38"/>
  <c r="L13" i="38"/>
  <c r="C13" i="38" s="1"/>
  <c r="L15" i="38"/>
  <c r="L26" i="38"/>
  <c r="L24" i="38"/>
  <c r="L33" i="38" s="1"/>
  <c r="F20" i="38"/>
  <c r="F12" i="38"/>
  <c r="C12" i="38" s="1"/>
  <c r="K17" i="38"/>
  <c r="K33" i="38"/>
  <c r="Q42" i="52"/>
  <c r="H42" i="52" l="1"/>
  <c r="C15" i="38"/>
  <c r="C14" i="38" s="1"/>
  <c r="H18" i="40" s="1"/>
  <c r="H20" i="40" s="1"/>
  <c r="I20" i="40" s="1"/>
  <c r="L17" i="38"/>
  <c r="L35" i="38" s="1"/>
  <c r="C16" i="38"/>
  <c r="C27" i="38"/>
  <c r="H34" i="40" s="1"/>
  <c r="I34" i="40" s="1"/>
  <c r="C10" i="38"/>
  <c r="C11" i="38"/>
  <c r="H13" i="40" s="1"/>
  <c r="C20" i="38"/>
  <c r="C19" i="38" s="1"/>
  <c r="F21" i="38"/>
  <c r="K35" i="38"/>
  <c r="L19" i="52"/>
  <c r="I18" i="40" l="1"/>
  <c r="H28" i="40"/>
  <c r="C21" i="38"/>
  <c r="D5" i="37"/>
  <c r="H5" i="37" s="1"/>
  <c r="I13" i="40"/>
  <c r="M19" i="52"/>
  <c r="D4" i="37" l="1"/>
  <c r="H4" i="37" s="1"/>
  <c r="H8" i="37" s="1"/>
  <c r="C5" i="37"/>
  <c r="D6" i="37"/>
  <c r="H6" i="37" s="1"/>
  <c r="H10" i="37" s="1"/>
  <c r="I28" i="40"/>
  <c r="H30" i="40"/>
  <c r="I30" i="40" s="1"/>
  <c r="N19" i="52"/>
  <c r="C3" i="37" l="1"/>
  <c r="G5" i="37"/>
  <c r="E5" i="37"/>
  <c r="I5" i="37" s="1"/>
  <c r="C6" i="37"/>
  <c r="O19" i="52"/>
  <c r="E3" i="37" l="1"/>
  <c r="I3" i="37" s="1"/>
  <c r="G3" i="37"/>
  <c r="G6" i="37"/>
  <c r="G10" i="37" s="1"/>
  <c r="E6" i="37"/>
  <c r="I6" i="37" s="1"/>
  <c r="I10" i="37" s="1"/>
  <c r="P19" i="52"/>
  <c r="N21" i="52" l="1"/>
  <c r="N22" i="52" s="1"/>
  <c r="K21" i="52"/>
  <c r="K22" i="52" s="1"/>
  <c r="L21" i="52"/>
  <c r="L22" i="52" s="1"/>
  <c r="M21" i="52"/>
  <c r="M22" i="52" s="1"/>
  <c r="O21" i="52"/>
  <c r="O22" i="52" s="1"/>
  <c r="H21" i="52"/>
  <c r="H22" i="52" s="1"/>
  <c r="F21" i="52"/>
  <c r="F22" i="52" s="1"/>
  <c r="G21" i="52"/>
  <c r="G22" i="52" s="1"/>
  <c r="J21" i="52"/>
  <c r="J22" i="52" s="1"/>
  <c r="I21" i="52"/>
  <c r="I22" i="52" s="1"/>
  <c r="E9" i="38"/>
  <c r="Q19" i="52"/>
  <c r="P21" i="52"/>
  <c r="P22" i="52" s="1"/>
  <c r="E17" i="38" l="1"/>
  <c r="F9" i="38"/>
  <c r="F17" i="38" s="1"/>
  <c r="R19" i="52"/>
  <c r="Q21" i="52"/>
  <c r="Q22" i="52" s="1"/>
  <c r="S19" i="52" l="1"/>
  <c r="R21" i="52"/>
  <c r="R22" i="52" s="1"/>
  <c r="S21" i="52" l="1"/>
  <c r="S22" i="52" s="1"/>
  <c r="T19" i="52"/>
  <c r="E24" i="38" l="1"/>
  <c r="U19" i="52"/>
  <c r="T21" i="52"/>
  <c r="T22" i="52" s="1"/>
  <c r="F24" i="38" l="1"/>
  <c r="E33" i="38"/>
  <c r="E35" i="38" s="1"/>
  <c r="V19" i="52"/>
  <c r="U21" i="52"/>
  <c r="U22" i="52" s="1"/>
  <c r="F33" i="38" l="1"/>
  <c r="F35" i="38" s="1"/>
  <c r="W19" i="52"/>
  <c r="V21" i="52"/>
  <c r="V22" i="52" s="1"/>
  <c r="X19" i="52" l="1"/>
  <c r="W21" i="52"/>
  <c r="W22" i="52" s="1"/>
  <c r="Y19" i="52" l="1"/>
  <c r="X21" i="52"/>
  <c r="X22" i="52" s="1"/>
  <c r="Z19" i="52" l="1"/>
  <c r="Y21" i="52"/>
  <c r="Y22" i="52" s="1"/>
  <c r="Z21" i="52" l="1"/>
  <c r="Z22" i="52" s="1"/>
  <c r="AA21" i="52" l="1"/>
  <c r="AA22" i="52" l="1"/>
  <c r="D22" i="52" s="1"/>
  <c r="F24" i="52" s="1"/>
  <c r="F26" i="52" l="1"/>
  <c r="C4" i="37" l="1"/>
  <c r="E4" i="37" l="1"/>
  <c r="I4" i="37" s="1"/>
  <c r="I8" i="37" s="1"/>
  <c r="G4" i="37"/>
  <c r="G8" i="37" s="1"/>
  <c r="H9" i="38" l="1"/>
  <c r="I9" i="38" l="1"/>
  <c r="H17" i="38"/>
  <c r="C9" i="38" l="1"/>
  <c r="I17" i="38"/>
  <c r="H11" i="40" l="1"/>
  <c r="C8" i="38"/>
  <c r="C17" i="38" s="1"/>
  <c r="H14" i="40" l="1"/>
  <c r="I11" i="40"/>
  <c r="H22" i="40" l="1"/>
  <c r="I22" i="40" s="1"/>
  <c r="I14" i="40"/>
  <c r="H26" i="38" l="1"/>
  <c r="I26" i="38" s="1"/>
  <c r="C26" i="38" s="1"/>
  <c r="C25" i="38" s="1"/>
  <c r="H39" i="40" s="1"/>
  <c r="H44" i="40" l="1"/>
  <c r="I44" i="40" s="1"/>
  <c r="I39" i="40"/>
  <c r="H24" i="38" l="1"/>
  <c r="H33" i="38" s="1"/>
  <c r="H35" i="38" s="1"/>
  <c r="I24" i="38" l="1"/>
  <c r="C24" i="38" s="1"/>
  <c r="I33" i="38" l="1"/>
  <c r="I35" i="38" s="1"/>
  <c r="C23" i="38"/>
  <c r="C33" i="38" s="1"/>
  <c r="C35" i="38" s="1"/>
  <c r="C44" i="38" s="1"/>
  <c r="H35" i="40"/>
  <c r="I35" i="40" l="1"/>
  <c r="H36" i="40"/>
  <c r="I36" i="40" l="1"/>
  <c r="H46" i="40"/>
  <c r="I46" i="40" s="1"/>
  <c r="F43" i="52" l="1"/>
  <c r="F27" i="52"/>
  <c r="F28" i="52" s="1"/>
  <c r="G24" i="52" s="1"/>
  <c r="G26" i="52" s="1"/>
  <c r="F44" i="52" l="1"/>
  <c r="F46" i="52" s="1"/>
  <c r="G27" i="52" l="1"/>
  <c r="G43" i="52"/>
  <c r="G44" i="52" l="1"/>
  <c r="G46" i="52" s="1"/>
  <c r="G28" i="52"/>
  <c r="H24" i="52" s="1"/>
  <c r="H26" i="52" s="1"/>
  <c r="H27" i="52" l="1"/>
  <c r="H43" i="52"/>
  <c r="H44" i="52" l="1"/>
  <c r="H46" i="52" s="1"/>
  <c r="H28" i="52"/>
  <c r="I24" i="52" s="1"/>
  <c r="I26" i="52" s="1"/>
  <c r="I43" i="52" l="1"/>
  <c r="I27" i="52"/>
  <c r="I44" i="52" l="1"/>
  <c r="I46" i="52" s="1"/>
  <c r="I28" i="52"/>
  <c r="J24" i="52" s="1"/>
  <c r="J26" i="52" s="1"/>
  <c r="J27" i="52" l="1"/>
  <c r="J43" i="52"/>
  <c r="J44" i="52" l="1"/>
  <c r="J46" i="52" s="1"/>
  <c r="J28" i="52"/>
  <c r="K24" i="52" s="1"/>
  <c r="K26" i="52" s="1"/>
  <c r="K43" i="52" l="1"/>
  <c r="K27" i="52"/>
  <c r="K44" i="52" l="1"/>
  <c r="K46" i="52" s="1"/>
  <c r="K28" i="52"/>
  <c r="L24" i="52" s="1"/>
  <c r="L26" i="52" s="1"/>
  <c r="L43" i="52" l="1"/>
  <c r="L27" i="52"/>
  <c r="L44" i="52" l="1"/>
  <c r="L46" i="52" s="1"/>
  <c r="L28" i="52"/>
  <c r="M24" i="52" s="1"/>
  <c r="M26" i="52" s="1"/>
  <c r="M27" i="52" l="1"/>
  <c r="M43" i="52"/>
  <c r="M44" i="52" l="1"/>
  <c r="M46" i="52" s="1"/>
  <c r="M28" i="52"/>
  <c r="N24" i="52" s="1"/>
  <c r="N26" i="52" s="1"/>
  <c r="N43" i="52" l="1"/>
  <c r="N27" i="52"/>
  <c r="N44" i="52" l="1"/>
  <c r="N46" i="52" s="1"/>
  <c r="N28" i="52"/>
  <c r="O24" i="52" s="1"/>
  <c r="O26" i="52" s="1"/>
  <c r="O27" i="52" l="1"/>
  <c r="O43" i="52"/>
  <c r="O45" i="52" l="1"/>
  <c r="O46" i="52" s="1"/>
  <c r="O28" i="52"/>
  <c r="P24" i="52" s="1"/>
  <c r="P26" i="52" s="1"/>
  <c r="P27" i="52" l="1"/>
  <c r="P43" i="52"/>
  <c r="P45" i="52" l="1"/>
  <c r="P46" i="52" s="1"/>
  <c r="P28" i="52"/>
  <c r="Q24" i="52" s="1"/>
  <c r="Q26" i="52" s="1"/>
  <c r="Q43" i="52" l="1"/>
  <c r="Q27" i="52"/>
  <c r="Q45" i="52" l="1"/>
  <c r="Q46" i="52" s="1"/>
  <c r="F33" i="52"/>
  <c r="Q28" i="52"/>
  <c r="R24" i="52" s="1"/>
  <c r="R26" i="52" s="1"/>
  <c r="F34" i="52" l="1"/>
  <c r="F39" i="52" s="1"/>
  <c r="F38" i="52"/>
  <c r="F35" i="52" l="1"/>
  <c r="F36" i="52" s="1"/>
  <c r="R43" i="52"/>
  <c r="R27" i="52"/>
  <c r="F40" i="52"/>
  <c r="R45" i="52" l="1"/>
  <c r="R46" i="52" s="1"/>
  <c r="F48" i="52"/>
  <c r="R28" i="52"/>
  <c r="S24" i="52" s="1"/>
  <c r="S26" i="52" s="1"/>
  <c r="F49" i="52" l="1"/>
  <c r="F53" i="52" s="1"/>
  <c r="F52" i="52"/>
  <c r="F54" i="52" l="1"/>
  <c r="G38" i="52"/>
  <c r="F55" i="52"/>
  <c r="S43" i="52"/>
  <c r="S27" i="52"/>
  <c r="F50" i="52"/>
  <c r="S45" i="52" l="1"/>
  <c r="S46" i="52" s="1"/>
  <c r="G48" i="52"/>
  <c r="S28" i="52"/>
  <c r="T24" i="52" s="1"/>
  <c r="T26" i="52" s="1"/>
  <c r="G39" i="52"/>
  <c r="G49" i="52" l="1"/>
  <c r="G50" i="52" s="1"/>
  <c r="G52" i="52"/>
  <c r="G40" i="52"/>
  <c r="G53" i="52" l="1"/>
  <c r="G54" i="52" s="1"/>
  <c r="T43" i="52"/>
  <c r="T27" i="52"/>
  <c r="H38" i="52"/>
  <c r="G55" i="52"/>
  <c r="H39" i="52" l="1"/>
  <c r="T45" i="52"/>
  <c r="T46" i="52" s="1"/>
  <c r="H48" i="52"/>
  <c r="T28" i="52"/>
  <c r="U24" i="52" s="1"/>
  <c r="U26" i="52" s="1"/>
  <c r="H49" i="52" l="1"/>
  <c r="H50" i="52" s="1"/>
  <c r="H52" i="52"/>
  <c r="H40" i="52"/>
  <c r="H53" i="52" l="1"/>
  <c r="H54" i="52" s="1"/>
  <c r="I38" i="52"/>
  <c r="H55" i="52"/>
  <c r="U43" i="52"/>
  <c r="U27" i="52"/>
  <c r="U45" i="52" l="1"/>
  <c r="U46" i="52" s="1"/>
  <c r="I48" i="52"/>
  <c r="I52" i="52" s="1"/>
  <c r="U28" i="52"/>
  <c r="V24" i="52" s="1"/>
  <c r="V26" i="52" s="1"/>
  <c r="I39" i="52"/>
  <c r="J38" i="52" l="1"/>
  <c r="I55" i="52"/>
  <c r="I40" i="52"/>
  <c r="I49" i="52"/>
  <c r="I50" i="52" s="1"/>
  <c r="V27" i="52" l="1"/>
  <c r="V43" i="52"/>
  <c r="I53" i="52"/>
  <c r="I54" i="52" s="1"/>
  <c r="J39" i="52"/>
  <c r="J40" i="52" l="1"/>
  <c r="V45" i="52"/>
  <c r="V46" i="52" s="1"/>
  <c r="J48" i="52"/>
  <c r="V28" i="52"/>
  <c r="W24" i="52" s="1"/>
  <c r="W26" i="52" s="1"/>
  <c r="J49" i="52" l="1"/>
  <c r="J53" i="52" s="1"/>
  <c r="J52" i="52"/>
  <c r="J50" i="52" l="1"/>
  <c r="K38" i="52"/>
  <c r="J54" i="52"/>
  <c r="J55" i="52"/>
  <c r="W43" i="52"/>
  <c r="W27" i="52"/>
  <c r="W45" i="52" l="1"/>
  <c r="W46" i="52" s="1"/>
  <c r="K48" i="52"/>
  <c r="W28" i="52"/>
  <c r="X24" i="52" s="1"/>
  <c r="X26" i="52" s="1"/>
  <c r="K39" i="52"/>
  <c r="K49" i="52" l="1"/>
  <c r="K50" i="52" s="1"/>
  <c r="K52" i="52"/>
  <c r="K40" i="52"/>
  <c r="K53" i="52" l="1"/>
  <c r="K54" i="52" s="1"/>
  <c r="L38" i="52"/>
  <c r="K55" i="52"/>
  <c r="X43" i="52"/>
  <c r="X27" i="52"/>
  <c r="X45" i="52" l="1"/>
  <c r="X46" i="52" s="1"/>
  <c r="L48" i="52"/>
  <c r="L52" i="52" s="1"/>
  <c r="X28" i="52"/>
  <c r="Y24" i="52" s="1"/>
  <c r="Y26" i="52" s="1"/>
  <c r="L39" i="52"/>
  <c r="M38" i="52" l="1"/>
  <c r="L55" i="52"/>
  <c r="L49" i="52"/>
  <c r="L50" i="52" s="1"/>
  <c r="L40" i="52"/>
  <c r="L53" i="52" l="1"/>
  <c r="L54" i="52" s="1"/>
  <c r="Y27" i="52"/>
  <c r="Y43" i="52"/>
  <c r="M39" i="52"/>
  <c r="M40" i="52" l="1"/>
  <c r="Y45" i="52"/>
  <c r="Y46" i="52" s="1"/>
  <c r="M48" i="52"/>
  <c r="Y28" i="52"/>
  <c r="Z24" i="52" s="1"/>
  <c r="Z26" i="52" s="1"/>
  <c r="M49" i="52" l="1"/>
  <c r="M53" i="52" s="1"/>
  <c r="M52" i="52"/>
  <c r="Z27" i="52" l="1"/>
  <c r="Z43" i="52"/>
  <c r="N38" i="52"/>
  <c r="M54" i="52"/>
  <c r="M55" i="52"/>
  <c r="M50" i="52"/>
  <c r="N39" i="52" l="1"/>
  <c r="Z45" i="52"/>
  <c r="Z46" i="52" s="1"/>
  <c r="N48" i="52"/>
  <c r="N52" i="52" s="1"/>
  <c r="Z28" i="52"/>
  <c r="O38" i="52" l="1"/>
  <c r="N55" i="52"/>
  <c r="N49" i="52"/>
  <c r="N50" i="52" s="1"/>
  <c r="N40" i="52"/>
  <c r="N53" i="52" l="1"/>
  <c r="N54" i="52" s="1"/>
  <c r="O52" i="52"/>
  <c r="O39" i="52"/>
  <c r="O53" i="52" s="1"/>
  <c r="P39" i="52" s="1"/>
  <c r="P53" i="52" s="1"/>
  <c r="Q39" i="52" s="1"/>
  <c r="Q53" i="52" s="1"/>
  <c r="R39" i="52" s="1"/>
  <c r="R53" i="52" s="1"/>
  <c r="S39" i="52" s="1"/>
  <c r="S53" i="52" s="1"/>
  <c r="T39" i="52" s="1"/>
  <c r="T53" i="52" s="1"/>
  <c r="U39" i="52" s="1"/>
  <c r="U53" i="52" s="1"/>
  <c r="V39" i="52" s="1"/>
  <c r="V53" i="52" s="1"/>
  <c r="W39" i="52" s="1"/>
  <c r="W53" i="52" s="1"/>
  <c r="X39" i="52" s="1"/>
  <c r="X53" i="52" s="1"/>
  <c r="Y39" i="52" s="1"/>
  <c r="Y53" i="52" s="1"/>
  <c r="Z39" i="52" s="1"/>
  <c r="Z53" i="52" s="1"/>
  <c r="O54" i="52" l="1"/>
  <c r="P38" i="52"/>
  <c r="O55" i="52"/>
  <c r="O40" i="52"/>
  <c r="P40" i="52" l="1"/>
  <c r="P52" i="52"/>
  <c r="Q38" i="52" l="1"/>
  <c r="P54" i="52"/>
  <c r="P55" i="52"/>
  <c r="Q40" i="52" l="1"/>
  <c r="Q52" i="52"/>
  <c r="Q54" i="52" l="1"/>
  <c r="R38" i="52"/>
  <c r="Q55" i="52"/>
  <c r="R40" i="52" l="1"/>
  <c r="R52" i="52"/>
  <c r="S38" i="52" l="1"/>
  <c r="R54" i="52"/>
  <c r="R55" i="52"/>
  <c r="S40" i="52" l="1"/>
  <c r="S52" i="52"/>
  <c r="T38" i="52" l="1"/>
  <c r="S54" i="52"/>
  <c r="S55" i="52"/>
  <c r="T52" i="52" l="1"/>
  <c r="T40" i="52"/>
  <c r="T54" i="52" l="1"/>
  <c r="U38" i="52"/>
  <c r="T55" i="52"/>
  <c r="U52" i="52" l="1"/>
  <c r="U40" i="52"/>
  <c r="V38" i="52" l="1"/>
  <c r="U54" i="52"/>
  <c r="U55" i="52"/>
  <c r="V40" i="52" l="1"/>
  <c r="V52" i="52"/>
  <c r="V54" i="52" l="1"/>
  <c r="W38" i="52"/>
  <c r="V55" i="52"/>
  <c r="W52" i="52" l="1"/>
  <c r="W40" i="52"/>
  <c r="X38" i="52" l="1"/>
  <c r="W54" i="52"/>
  <c r="W55" i="52"/>
  <c r="X40" i="52" l="1"/>
  <c r="X52" i="52"/>
  <c r="Y38" i="52" l="1"/>
  <c r="X54" i="52"/>
  <c r="X55" i="52"/>
  <c r="Y40" i="52" l="1"/>
  <c r="Y52" i="52"/>
  <c r="Y54" i="52" l="1"/>
  <c r="Z38" i="52"/>
  <c r="Y55" i="52"/>
  <c r="Z52" i="52" l="1"/>
  <c r="Z40" i="52"/>
  <c r="Z54" i="52" l="1"/>
  <c r="Z55"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maksharips</author>
  </authors>
  <commentList>
    <comment ref="Z28" authorId="0" shapeId="0" xr:uid="{B6A8A583-F768-45B8-B4F1-4855F339E81C}">
      <text>
        <r>
          <rPr>
            <sz val="9"/>
            <color indexed="81"/>
            <rFont val="Tahoma"/>
            <family val="2"/>
          </rPr>
          <t>При включении  первоначальных прямых расходов (9 554) в дебиторскую задолженность по фин аренде приводит к появлению дополнительной дебиторки в конце периода аренды. 
Если их исключить, то дебиторка уходит в ноль</t>
        </r>
      </text>
    </comment>
  </commentList>
</comments>
</file>

<file path=xl/sharedStrings.xml><?xml version="1.0" encoding="utf-8"?>
<sst xmlns="http://schemas.openxmlformats.org/spreadsheetml/2006/main" count="189" uniqueCount="155">
  <si>
    <t>Oslo</t>
  </si>
  <si>
    <t>USD</t>
  </si>
  <si>
    <t>CAD</t>
  </si>
  <si>
    <t>NOK</t>
  </si>
  <si>
    <t>Retained earnings</t>
  </si>
  <si>
    <t>Lease Liability</t>
  </si>
  <si>
    <t>USD/NOK</t>
  </si>
  <si>
    <t>USD/USD</t>
  </si>
  <si>
    <t>CAD/USD</t>
  </si>
  <si>
    <t>NOK/USD</t>
  </si>
  <si>
    <t>Canada</t>
  </si>
  <si>
    <t>Like IAS 17, IFRS 16 requires a lessor to classify leases as either operating or finance based on the extent to which the lease transfers the risks and rewards incidental to ownership of an underlying asset. Similarly, IFRS 16 provides the same list of situations that, individually or in combination, would normally lead to a lease being classified as a finance lease. For example, whether the lease transfers ownership of the underlying asset to the lessee at the end of the lease term, or whether present value of the lease payments amounts to substantially all of the fair value of the underlying asset. Paragraphs IFRS 16.63-65 provide examples and indicators that individually or in combination would normally lead to a lease being classified as a finance lease.</t>
  </si>
  <si>
    <t>Conclution:  Since the SUB-LEASE (Jan.19-Nov.20) is for the major part of the llife of the underlying right-of-use asset (Jan.19-Nov.20) the sub-lease should be classifies as finance lease.</t>
  </si>
  <si>
    <t>Sublease</t>
  </si>
  <si>
    <t>Finance Lease Receivable</t>
  </si>
  <si>
    <t>FX</t>
  </si>
  <si>
    <t>Average</t>
  </si>
  <si>
    <t>Month end</t>
  </si>
  <si>
    <t>EUR/USD</t>
  </si>
  <si>
    <t>GBP/USD</t>
  </si>
  <si>
    <t>PLN/USD</t>
  </si>
  <si>
    <t>RUB/USD</t>
  </si>
  <si>
    <t>CNY/USD</t>
  </si>
  <si>
    <t>USD/EURO</t>
  </si>
  <si>
    <t>EURO/EURO</t>
  </si>
  <si>
    <t>GBP/EURO</t>
  </si>
  <si>
    <t>RUB/EURO</t>
  </si>
  <si>
    <t>PLN/EURO</t>
  </si>
  <si>
    <t>CAD/EURO</t>
  </si>
  <si>
    <t>NOK/EURO</t>
  </si>
  <si>
    <t>CAD/NOK</t>
  </si>
  <si>
    <t>EUR/NOK</t>
  </si>
  <si>
    <t>GBP/NOK</t>
  </si>
  <si>
    <t>NOK/NOK</t>
  </si>
  <si>
    <t>PLN/NOK</t>
  </si>
  <si>
    <t>RUB/NOK</t>
  </si>
  <si>
    <t>CNY/NOK</t>
  </si>
  <si>
    <t>INV</t>
  </si>
  <si>
    <t>SUM</t>
  </si>
  <si>
    <t>Short-Term</t>
  </si>
  <si>
    <t>Long-Term</t>
  </si>
  <si>
    <t>Lease Liability 01.01.2019</t>
  </si>
  <si>
    <t>Lease Liability 30.06.2019</t>
  </si>
  <si>
    <t>Funcom</t>
  </si>
  <si>
    <t>Currency rate</t>
  </si>
  <si>
    <t>Inc</t>
  </si>
  <si>
    <t>Balance sheet</t>
  </si>
  <si>
    <t>Consolidated</t>
  </si>
  <si>
    <t>Funcom Oslo</t>
  </si>
  <si>
    <t>Funcom Inc</t>
  </si>
  <si>
    <t>Account Number</t>
  </si>
  <si>
    <t>Account text</t>
  </si>
  <si>
    <t>Right-of-use assets</t>
  </si>
  <si>
    <t>Right-of-use Leasing-Asset</t>
  </si>
  <si>
    <t>Long term receivables</t>
  </si>
  <si>
    <t>Other deposits</t>
  </si>
  <si>
    <t>Prepayments and other receivables</t>
  </si>
  <si>
    <t>Sum Assets</t>
  </si>
  <si>
    <t>Other equity</t>
  </si>
  <si>
    <t>Lease liabilities, Long-term</t>
  </si>
  <si>
    <t>Lease liabilities, Short-term</t>
  </si>
  <si>
    <t>Long-term liabilities</t>
  </si>
  <si>
    <t>Other provisions for liabilities and charges</t>
  </si>
  <si>
    <t>Other long-term liabilities</t>
  </si>
  <si>
    <t>Other short-term liabilities</t>
  </si>
  <si>
    <t>Other current liabilities</t>
  </si>
  <si>
    <t>Control</t>
  </si>
  <si>
    <t>Finance Lease Receivable, Long-Term</t>
  </si>
  <si>
    <t>Finance Lease Receivable, Short-Term</t>
  </si>
  <si>
    <t>Lease Liability, Long-term</t>
  </si>
  <si>
    <t>Lease Liability, Short-term</t>
  </si>
  <si>
    <t>Sum Equity</t>
  </si>
  <si>
    <t>Sum Debt</t>
  </si>
  <si>
    <t>IFRS 16 transition 01.01.2019</t>
  </si>
  <si>
    <t>* FGC have received rental Deposits cash, but it is not included the IFRS 16 calculations. Value 31.12.2018: 67,193 CAD// 49,302 USD</t>
  </si>
  <si>
    <t>* FGC have paid rental Deposits, not included the IFRS 16 calculations. Value 31.12.2018: 91,238 CAD// 66,945 USD</t>
  </si>
  <si>
    <t>Deposits received.</t>
  </si>
  <si>
    <t>Deposits paid</t>
  </si>
  <si>
    <t>LT Lease incentive</t>
  </si>
  <si>
    <t>ST Lease incentive</t>
  </si>
  <si>
    <t>Cash and cash equivalents</t>
  </si>
  <si>
    <t>Trade receivables</t>
  </si>
  <si>
    <t>Non-current assets</t>
  </si>
  <si>
    <t>Current assets</t>
  </si>
  <si>
    <t>Total non-current liabilities</t>
  </si>
  <si>
    <t>Non-current liabilities</t>
  </si>
  <si>
    <t>Current liabilities</t>
  </si>
  <si>
    <t>Total current liabilities</t>
  </si>
  <si>
    <t>Total non-current assets</t>
  </si>
  <si>
    <t>XXX</t>
  </si>
  <si>
    <t>(Figures in TUSD)</t>
  </si>
  <si>
    <t>ASSETS</t>
  </si>
  <si>
    <t>Deferred tax assets</t>
  </si>
  <si>
    <t>Intangible assets</t>
  </si>
  <si>
    <t>Tangible fixed assets</t>
  </si>
  <si>
    <t>Goodwill</t>
  </si>
  <si>
    <t>Investments accounted for using the equity method</t>
  </si>
  <si>
    <t>Total current assets</t>
  </si>
  <si>
    <t>Total assets</t>
  </si>
  <si>
    <t xml:space="preserve">EQUITY AND LIABILITIES </t>
  </si>
  <si>
    <t>Equity</t>
  </si>
  <si>
    <t>Share capital</t>
  </si>
  <si>
    <t>Reserves</t>
  </si>
  <si>
    <t>Non-controlling interest</t>
  </si>
  <si>
    <t>Total equity</t>
  </si>
  <si>
    <t>Deferred tax liabilities</t>
  </si>
  <si>
    <t>Contract liabilities</t>
  </si>
  <si>
    <t>Short-term loans and borrowings</t>
  </si>
  <si>
    <t>Trade payables</t>
  </si>
  <si>
    <t xml:space="preserve">Total equity and liabilities </t>
  </si>
  <si>
    <t>Effects from IFRS 16</t>
  </si>
  <si>
    <t>(IAS 17)</t>
  </si>
  <si>
    <t>IFRS 16 impact on the statement of financial position</t>
  </si>
  <si>
    <t>Opening balance</t>
  </si>
  <si>
    <t>Входящие данные</t>
  </si>
  <si>
    <t>Дата начала арендных платежей в периоде (ДД / ММ / ГГГГ)</t>
  </si>
  <si>
    <t>Дата окончания арендных платежей в периоде (ДД / ММ / ГГГГ)</t>
  </si>
  <si>
    <t>Валюта контракта</t>
  </si>
  <si>
    <t>Количество платежей в год</t>
  </si>
  <si>
    <t>Первоначальные прямые затраты</t>
  </si>
  <si>
    <t>Ежемесячная ставка дисконтирования</t>
  </si>
  <si>
    <t>Дата начала аренды</t>
  </si>
  <si>
    <t>Выплата аренды</t>
  </si>
  <si>
    <t xml:space="preserve">Процентная ставка, заложенная в договоре аренды </t>
  </si>
  <si>
    <t>Период #</t>
  </si>
  <si>
    <t>Арендные платежи</t>
  </si>
  <si>
    <t>Фактор дисконтирования</t>
  </si>
  <si>
    <t>Текущая стоимость - дисконтированная сумма</t>
  </si>
  <si>
    <t>Арендная плата</t>
  </si>
  <si>
    <t>Увеличение / уменьшение дебиторской задолженности по аренде</t>
  </si>
  <si>
    <t>Дебиторская задолженность по аренде - Начальное сальдо</t>
  </si>
  <si>
    <t>Дебиторская задолженность по аренде Конечное сальдо</t>
  </si>
  <si>
    <t>1 - В начале аренды</t>
  </si>
  <si>
    <t>признание чистых инвестиций в текущий опцион на аренду</t>
  </si>
  <si>
    <t>признание чистых инвестиций в аренду внеоборотных опционов</t>
  </si>
  <si>
    <t>прекращение признания активов в форме права пользования</t>
  </si>
  <si>
    <t>Номинальные и дисконтированные денежные потоки и периодические расходы</t>
  </si>
  <si>
    <t>Проводки ("+" Дебет и "-" Кредит)</t>
  </si>
  <si>
    <t>Дт - Текущая часть дебиторской задолженности по аренде - 1107</t>
  </si>
  <si>
    <t>Дт - 1107 - Дебиторская задолженность по финансовой аренде, краткосрочная</t>
  </si>
  <si>
    <t>Дт - 1106 - Дебиторская задолженность по финансовой аренде, долгосрочная</t>
  </si>
  <si>
    <t>Кт - 1105 - Актив в форме права пользования</t>
  </si>
  <si>
    <t>Дт - 1946 - Денежные средства</t>
  </si>
  <si>
    <t>Кт - 8059 - Процентный доход, относящийся к дебиторской задолженности по аренде</t>
  </si>
  <si>
    <t>Дт / Кт - 1108 - Дебиторская задолженность по финансовой аренде, долгосрочная</t>
  </si>
  <si>
    <t>Кт - 1107 - Дебиторская задолженность по финансовой аренде, краткосрочная</t>
  </si>
  <si>
    <t>Кт - Чистые инвестиции в долг по аренде / Дебиторской задолженности по аренде - 1108</t>
  </si>
  <si>
    <t>Сальдо конечное - Текущая часть дебиторской задолженности по аренде</t>
  </si>
  <si>
    <t>Сальдо конечное - Долгосрочная часть дебиторской задолженности по аренде</t>
  </si>
  <si>
    <t>Сальдо начальное - Текущая часть дебиторской задолженности по аренде</t>
  </si>
  <si>
    <t>Сальдо начальное - Долгосрочная часть дебиторской задолженности по аренде</t>
  </si>
  <si>
    <t>2 - При получении платежа</t>
  </si>
  <si>
    <t>Аванс</t>
  </si>
  <si>
    <t>Из главного договора аренды</t>
  </si>
  <si>
    <t>Процент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</si>
</sst>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_(* #,##0_);_(* \(#,##0\);_(* &quot;-&quot;??_);_(@_)"/>
    <numFmt numFmtId="166" formatCode="_(* #,##0.0000_);_(* \(#,##0.0000\);_(* &quot;-&quot;??_);_(@_)"/>
    <numFmt numFmtId="167" formatCode="0.0000000"/>
    <numFmt numFmtId="168" formatCode="0.0000000000"/>
    <numFmt numFmtId="169" formatCode="\$\ #,##0;[Red]\-\$\ #,##0"/>
    <numFmt numFmtId="170" formatCode="0.000000000"/>
    <numFmt numFmtId="171" formatCode="_ * #,##0.00_ ;_ * \-#,##0.00_ ;_ * &quot;-&quot;??_ ;_ @_ "/>
    <numFmt numFmtId="172" formatCode="_ * #,##0_ ;_ * \-#,##0_ ;_ * &quot;-&quot;??_ ;_ @_ "/>
    <numFmt numFmtId="173" formatCode="0.0000"/>
    <numFmt numFmtId="174" formatCode="0.00000000000000"/>
    <numFmt numFmtId="175" formatCode="##,###,"/>
    <numFmt numFmtId="176" formatCode="##,###,\ "/>
    <numFmt numFmtId="177" formatCode="[$-409]d/mmm/yy;@"/>
    <numFmt numFmtId="178" formatCode="_(* #,##0.000_);_(* \(#,##0.000\);_(* &quot;-&quot;??_);_(@_)"/>
    <numFmt numFmtId="179" formatCode="0.000%"/>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scheme val="minor"/>
    </font>
    <font>
      <sz val="11"/>
      <color theme="0"/>
      <name val="Calibri"/>
      <family val="2"/>
      <scheme val="minor"/>
    </font>
    <font>
      <sz val="11"/>
      <color theme="0" tint="-0.499984740745262"/>
      <name val="Calibri"/>
      <family val="2"/>
      <scheme val="minor"/>
    </font>
    <font>
      <b/>
      <u/>
      <sz val="9"/>
      <color rgb="FF000000"/>
      <name val="Arial"/>
      <family val="2"/>
    </font>
    <font>
      <b/>
      <sz val="14"/>
      <color rgb="FF000000"/>
      <name val="Arial"/>
      <family val="2"/>
    </font>
    <font>
      <sz val="9"/>
      <color rgb="FF000000"/>
      <name val="Arial"/>
      <family val="2"/>
    </font>
    <font>
      <sz val="9"/>
      <color theme="1"/>
      <name val="Calibri"/>
      <family val="2"/>
      <scheme val="minor"/>
    </font>
    <font>
      <sz val="9"/>
      <color rgb="FFFF0000"/>
      <name val="Calibri"/>
      <family val="2"/>
      <scheme val="minor"/>
    </font>
    <font>
      <b/>
      <sz val="11"/>
      <name val="Calibri"/>
      <family val="2"/>
      <scheme val="minor"/>
    </font>
    <font>
      <i/>
      <sz val="10"/>
      <name val="Arial"/>
      <family val="2"/>
    </font>
    <font>
      <b/>
      <sz val="10"/>
      <name val="Arial"/>
      <family val="2"/>
    </font>
    <font>
      <u/>
      <sz val="10"/>
      <name val="Arial"/>
      <family val="2"/>
    </font>
    <font>
      <b/>
      <sz val="10"/>
      <color theme="1"/>
      <name val="Arial"/>
      <family val="2"/>
    </font>
    <font>
      <sz val="10"/>
      <color theme="1"/>
      <name val="Calibri"/>
      <family val="2"/>
      <scheme val="minor"/>
    </font>
    <font>
      <sz val="10"/>
      <color theme="1"/>
      <name val="Calibri"/>
      <family val="3"/>
      <charset val="134"/>
      <scheme val="minor"/>
    </font>
    <font>
      <sz val="11"/>
      <name val="Calibri"/>
      <family val="2"/>
    </font>
    <font>
      <sz val="9"/>
      <color indexed="81"/>
      <name val="Tahoma"/>
      <family val="2"/>
    </font>
    <font>
      <b/>
      <sz val="10"/>
      <color rgb="FF00B0F0"/>
      <name val="Arial"/>
      <family val="2"/>
    </font>
    <font>
      <b/>
      <sz val="10"/>
      <color rgb="FF4BD0FF"/>
      <name val="Arial"/>
      <family val="2"/>
    </font>
    <font>
      <sz val="10"/>
      <color theme="1"/>
      <name val="Arial"/>
      <family val="2"/>
    </font>
    <font>
      <b/>
      <sz val="10"/>
      <color rgb="FFFF0000"/>
      <name val="Arial"/>
      <family val="2"/>
    </font>
    <font>
      <sz val="10"/>
      <color theme="1" tint="0.34998626667073579"/>
      <name val="Arial"/>
      <family val="2"/>
    </font>
    <font>
      <i/>
      <sz val="10"/>
      <color theme="1"/>
      <name val="Arial"/>
      <family val="2"/>
    </font>
    <font>
      <sz val="10"/>
      <color rgb="FFFF0000"/>
      <name val="Arial"/>
      <family val="2"/>
    </font>
    <font>
      <i/>
      <sz val="10"/>
      <color rgb="FF0000FF"/>
      <name val="Arial"/>
      <family val="2"/>
    </font>
    <font>
      <sz val="10"/>
      <color rgb="FF000000"/>
      <name val="Arial"/>
      <family val="2"/>
    </font>
    <font>
      <i/>
      <sz val="10"/>
      <color rgb="FFFF0000"/>
      <name val="Arial"/>
      <family val="2"/>
    </font>
    <font>
      <b/>
      <sz val="8"/>
      <color theme="1"/>
      <name val="Arial"/>
      <family val="2"/>
    </font>
    <font>
      <sz val="11"/>
      <name val="Calibri"/>
      <family val="2"/>
    </font>
  </fonts>
  <fills count="12">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2CCAED"/>
        <bgColor indexed="64"/>
      </patternFill>
    </fill>
    <fill>
      <patternFill patternType="solid">
        <fgColor theme="3" tint="-0.499984740745262"/>
        <bgColor indexed="64"/>
      </patternFill>
    </fill>
  </fills>
  <borders count="20">
    <border>
      <left/>
      <right/>
      <top/>
      <bottom/>
      <diagonal/>
    </border>
    <border>
      <left/>
      <right/>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s>
  <cellStyleXfs count="22">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164" fontId="1" fillId="0" borderId="0" applyFont="0" applyFill="0" applyBorder="0" applyAlignment="0" applyProtection="0"/>
    <xf numFmtId="171" fontId="1" fillId="0" borderId="0" applyFont="0" applyFill="0" applyBorder="0" applyAlignment="0" applyProtection="0"/>
    <xf numFmtId="0" fontId="1"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177" fontId="18" fillId="0" borderId="0"/>
    <xf numFmtId="164" fontId="19" fillId="0" borderId="0" applyFont="0" applyFill="0" applyBorder="0" applyAlignment="0" applyProtection="0"/>
    <xf numFmtId="0" fontId="20" fillId="0" borderId="0"/>
    <xf numFmtId="0" fontId="24" fillId="0" borderId="0"/>
    <xf numFmtId="0" fontId="33" fillId="0" borderId="0"/>
  </cellStyleXfs>
  <cellXfs count="219">
    <xf numFmtId="0" fontId="0" fillId="0" borderId="0" xfId="0"/>
    <xf numFmtId="166" fontId="0" fillId="0" borderId="0" xfId="1" applyNumberFormat="1" applyFont="1"/>
    <xf numFmtId="0" fontId="0" fillId="0" borderId="1" xfId="0" applyBorder="1"/>
    <xf numFmtId="3" fontId="0" fillId="0" borderId="0" xfId="0" applyNumberFormat="1"/>
    <xf numFmtId="0" fontId="0" fillId="6" borderId="0" xfId="0" applyFill="1"/>
    <xf numFmtId="0" fontId="7" fillId="0" borderId="0" xfId="0" applyFont="1"/>
    <xf numFmtId="0" fontId="0" fillId="8" borderId="0" xfId="0" applyFill="1"/>
    <xf numFmtId="167" fontId="7" fillId="8" borderId="0" xfId="0" applyNumberFormat="1" applyFont="1" applyFill="1"/>
    <xf numFmtId="168" fontId="5" fillId="8" borderId="0" xfId="0" applyNumberFormat="1" applyFont="1" applyFill="1"/>
    <xf numFmtId="167" fontId="7" fillId="0" borderId="0" xfId="0" applyNumberFormat="1" applyFont="1"/>
    <xf numFmtId="168" fontId="0" fillId="0" borderId="0" xfId="0" applyNumberFormat="1"/>
    <xf numFmtId="0" fontId="7" fillId="8" borderId="0" xfId="0" applyFont="1" applyFill="1"/>
    <xf numFmtId="168" fontId="0" fillId="8" borderId="0" xfId="0" applyNumberFormat="1" applyFill="1"/>
    <xf numFmtId="168" fontId="5" fillId="0" borderId="0" xfId="0" applyNumberFormat="1" applyFont="1"/>
    <xf numFmtId="168" fontId="5" fillId="4" borderId="0" xfId="0" applyNumberFormat="1" applyFont="1" applyFill="1"/>
    <xf numFmtId="0" fontId="0" fillId="7" borderId="0" xfId="0" applyFill="1"/>
    <xf numFmtId="169" fontId="0" fillId="7" borderId="0" xfId="1" applyNumberFormat="1" applyFont="1" applyFill="1"/>
    <xf numFmtId="0" fontId="0" fillId="3" borderId="0" xfId="0" applyFill="1"/>
    <xf numFmtId="169" fontId="0" fillId="3" borderId="0" xfId="0" applyNumberFormat="1" applyFill="1"/>
    <xf numFmtId="0" fontId="0" fillId="5" borderId="0" xfId="0" applyFill="1"/>
    <xf numFmtId="169" fontId="0" fillId="5" borderId="0" xfId="0" applyNumberFormat="1" applyFill="1"/>
    <xf numFmtId="170" fontId="0" fillId="0" borderId="0" xfId="0" applyNumberFormat="1"/>
    <xf numFmtId="0" fontId="8" fillId="3" borderId="3" xfId="0" applyFont="1" applyFill="1" applyBorder="1" applyAlignment="1">
      <alignment horizontal="left"/>
    </xf>
    <xf numFmtId="0" fontId="0" fillId="3" borderId="4" xfId="0" applyFill="1" applyBorder="1"/>
    <xf numFmtId="171" fontId="0" fillId="0" borderId="4" xfId="10" applyFont="1" applyBorder="1"/>
    <xf numFmtId="0" fontId="0" fillId="0" borderId="4" xfId="0" applyBorder="1"/>
    <xf numFmtId="173" fontId="0" fillId="0" borderId="0" xfId="0" applyNumberFormat="1"/>
    <xf numFmtId="0" fontId="0" fillId="3" borderId="5" xfId="0" applyFill="1" applyBorder="1"/>
    <xf numFmtId="43" fontId="0" fillId="3" borderId="0" xfId="0" applyNumberFormat="1" applyFill="1"/>
    <xf numFmtId="0" fontId="6" fillId="0" borderId="0" xfId="0" applyFont="1" applyAlignment="1">
      <alignment horizontal="center"/>
    </xf>
    <xf numFmtId="0" fontId="10" fillId="0" borderId="1" xfId="0" applyFont="1" applyBorder="1" applyAlignment="1">
      <alignment horizontal="center" wrapText="1"/>
    </xf>
    <xf numFmtId="0" fontId="0" fillId="6" borderId="5" xfId="0" applyFill="1" applyBorder="1"/>
    <xf numFmtId="0" fontId="2" fillId="9" borderId="0" xfId="0" applyFont="1" applyFill="1"/>
    <xf numFmtId="172" fontId="2" fillId="9" borderId="0" xfId="0" applyNumberFormat="1" applyFont="1" applyFill="1"/>
    <xf numFmtId="171" fontId="2" fillId="6" borderId="6" xfId="0" applyNumberFormat="1" applyFont="1" applyFill="1" applyBorder="1"/>
    <xf numFmtId="171" fontId="0" fillId="6" borderId="7" xfId="10" applyFont="1" applyFill="1" applyBorder="1"/>
    <xf numFmtId="171" fontId="11" fillId="6" borderId="8" xfId="10" applyFont="1" applyFill="1" applyBorder="1"/>
    <xf numFmtId="171" fontId="11" fillId="6" borderId="0" xfId="10" applyFont="1" applyFill="1"/>
    <xf numFmtId="0" fontId="0" fillId="0" borderId="5" xfId="0" applyBorder="1"/>
    <xf numFmtId="172" fontId="0" fillId="0" borderId="0" xfId="0" applyNumberFormat="1"/>
    <xf numFmtId="171" fontId="0" fillId="0" borderId="6" xfId="0" applyNumberFormat="1" applyBorder="1"/>
    <xf numFmtId="171" fontId="0" fillId="0" borderId="7" xfId="10" applyFont="1" applyBorder="1"/>
    <xf numFmtId="171" fontId="11" fillId="0" borderId="8" xfId="10" applyFont="1" applyBorder="1"/>
    <xf numFmtId="171" fontId="11" fillId="0" borderId="0" xfId="10" applyFont="1"/>
    <xf numFmtId="172" fontId="0" fillId="6" borderId="0" xfId="0" applyNumberFormat="1" applyFill="1"/>
    <xf numFmtId="0" fontId="11" fillId="0" borderId="0" xfId="0" applyFont="1"/>
    <xf numFmtId="0" fontId="11" fillId="0" borderId="0" xfId="0" applyFont="1" applyAlignment="1">
      <alignment horizontal="right"/>
    </xf>
    <xf numFmtId="171" fontId="12" fillId="2" borderId="0" xfId="10" applyFont="1" applyFill="1" applyAlignment="1">
      <alignment horizontal="right"/>
    </xf>
    <xf numFmtId="171" fontId="0" fillId="0" borderId="0" xfId="10" applyFont="1"/>
    <xf numFmtId="171" fontId="0" fillId="2" borderId="0" xfId="10" applyFont="1" applyFill="1"/>
    <xf numFmtId="43" fontId="0" fillId="0" borderId="0" xfId="0" applyNumberFormat="1"/>
    <xf numFmtId="0" fontId="1" fillId="0" borderId="0" xfId="11"/>
    <xf numFmtId="164" fontId="1" fillId="0" borderId="0" xfId="5" applyFont="1"/>
    <xf numFmtId="0" fontId="2" fillId="4" borderId="10" xfId="0" applyFont="1" applyFill="1" applyBorder="1"/>
    <xf numFmtId="0" fontId="0" fillId="4" borderId="2" xfId="0" applyFill="1" applyBorder="1"/>
    <xf numFmtId="172" fontId="2" fillId="4" borderId="2" xfId="0" applyNumberFormat="1" applyFont="1" applyFill="1" applyBorder="1"/>
    <xf numFmtId="171" fontId="2" fillId="4" borderId="9" xfId="0" applyNumberFormat="1" applyFont="1" applyFill="1" applyBorder="1"/>
    <xf numFmtId="171" fontId="2" fillId="4" borderId="10" xfId="10" applyFont="1" applyFill="1" applyBorder="1"/>
    <xf numFmtId="171" fontId="2" fillId="4" borderId="11" xfId="10" applyFont="1" applyFill="1" applyBorder="1"/>
    <xf numFmtId="171" fontId="4" fillId="6" borderId="7" xfId="10" applyFont="1" applyFill="1" applyBorder="1"/>
    <xf numFmtId="171" fontId="12" fillId="6" borderId="8" xfId="10" applyFont="1" applyFill="1" applyBorder="1"/>
    <xf numFmtId="172" fontId="11" fillId="0" borderId="0" xfId="0" applyNumberFormat="1" applyFont="1"/>
    <xf numFmtId="171" fontId="1" fillId="0" borderId="7" xfId="10" applyFont="1" applyBorder="1"/>
    <xf numFmtId="171" fontId="1" fillId="0" borderId="8" xfId="10" applyFont="1" applyBorder="1"/>
    <xf numFmtId="171" fontId="1" fillId="0" borderId="0" xfId="10" applyFont="1"/>
    <xf numFmtId="171" fontId="1" fillId="0" borderId="7" xfId="10" applyFont="1" applyFill="1" applyBorder="1"/>
    <xf numFmtId="0" fontId="13" fillId="9" borderId="0" xfId="0" applyFont="1" applyFill="1"/>
    <xf numFmtId="172" fontId="13" fillId="9" borderId="0" xfId="0" applyNumberFormat="1" applyFont="1" applyFill="1"/>
    <xf numFmtId="174" fontId="11" fillId="0" borderId="0" xfId="0" applyNumberFormat="1" applyFont="1"/>
    <xf numFmtId="0" fontId="3" fillId="6" borderId="5" xfId="15" applyFill="1" applyBorder="1" applyAlignment="1">
      <alignment horizontal="left" wrapText="1"/>
    </xf>
    <xf numFmtId="0" fontId="3" fillId="6" borderId="13" xfId="15" applyFill="1" applyBorder="1" applyAlignment="1">
      <alignment horizontal="left"/>
    </xf>
    <xf numFmtId="0" fontId="16" fillId="6" borderId="5" xfId="15" applyFont="1" applyFill="1" applyBorder="1" applyAlignment="1">
      <alignment horizontal="left" wrapText="1"/>
    </xf>
    <xf numFmtId="0" fontId="15" fillId="6" borderId="5" xfId="15" applyFont="1" applyFill="1" applyBorder="1" applyAlignment="1">
      <alignment horizontal="left"/>
    </xf>
    <xf numFmtId="0" fontId="15" fillId="6" borderId="5" xfId="15" applyFont="1" applyFill="1" applyBorder="1" applyAlignment="1">
      <alignment horizontal="left" wrapText="1"/>
    </xf>
    <xf numFmtId="175" fontId="3" fillId="6" borderId="0" xfId="16" applyNumberFormat="1" applyFill="1" applyAlignment="1">
      <alignment horizontal="right" wrapText="1"/>
    </xf>
    <xf numFmtId="0" fontId="3" fillId="6" borderId="0" xfId="15" applyFill="1" applyAlignment="1">
      <alignment horizontal="left" wrapText="1"/>
    </xf>
    <xf numFmtId="0" fontId="3" fillId="6" borderId="0" xfId="15" applyFill="1"/>
    <xf numFmtId="0" fontId="3" fillId="6" borderId="5" xfId="15" applyFill="1" applyBorder="1"/>
    <xf numFmtId="16" fontId="15" fillId="6" borderId="0" xfId="15" applyNumberFormat="1" applyFont="1" applyFill="1" applyAlignment="1">
      <alignment horizontal="center" vertical="center" wrapText="1"/>
    </xf>
    <xf numFmtId="0" fontId="14" fillId="6" borderId="16" xfId="15" applyFont="1" applyFill="1" applyBorder="1" applyAlignment="1">
      <alignment horizontal="left" wrapText="1"/>
    </xf>
    <xf numFmtId="0" fontId="14" fillId="6" borderId="12" xfId="15" applyFont="1" applyFill="1" applyBorder="1" applyAlignment="1">
      <alignment horizontal="left" wrapText="1"/>
    </xf>
    <xf numFmtId="0" fontId="15" fillId="6" borderId="12" xfId="15" applyFont="1" applyFill="1" applyBorder="1" applyAlignment="1">
      <alignment wrapText="1"/>
    </xf>
    <xf numFmtId="14" fontId="15" fillId="6" borderId="12" xfId="15" applyNumberFormat="1" applyFont="1" applyFill="1" applyBorder="1" applyAlignment="1">
      <alignment horizontal="right" wrapText="1"/>
    </xf>
    <xf numFmtId="14" fontId="15" fillId="10" borderId="17" xfId="15" applyNumberFormat="1" applyFont="1" applyFill="1" applyBorder="1" applyAlignment="1">
      <alignment horizontal="right" wrapText="1"/>
    </xf>
    <xf numFmtId="0" fontId="15" fillId="6" borderId="3" xfId="15" applyFont="1" applyFill="1" applyBorder="1" applyAlignment="1">
      <alignment horizontal="left" wrapText="1"/>
    </xf>
    <xf numFmtId="0" fontId="15" fillId="6" borderId="4" xfId="15" applyFont="1" applyFill="1" applyBorder="1" applyAlignment="1">
      <alignment horizontal="left" wrapText="1"/>
    </xf>
    <xf numFmtId="0" fontId="15" fillId="6" borderId="4" xfId="15" applyFont="1" applyFill="1" applyBorder="1" applyAlignment="1">
      <alignment horizontal="right" wrapText="1"/>
    </xf>
    <xf numFmtId="0" fontId="15" fillId="6" borderId="4" xfId="15" applyFont="1" applyFill="1" applyBorder="1" applyAlignment="1">
      <alignment wrapText="1"/>
    </xf>
    <xf numFmtId="0" fontId="15" fillId="10" borderId="14" xfId="15" applyFont="1" applyFill="1" applyBorder="1" applyAlignment="1">
      <alignment wrapText="1"/>
    </xf>
    <xf numFmtId="0" fontId="15" fillId="6" borderId="0" xfId="15" applyFont="1" applyFill="1" applyAlignment="1">
      <alignment horizontal="left" wrapText="1"/>
    </xf>
    <xf numFmtId="0" fontId="16" fillId="6" borderId="0" xfId="15" applyFont="1" applyFill="1" applyAlignment="1">
      <alignment horizontal="left" wrapText="1"/>
    </xf>
    <xf numFmtId="0" fontId="15" fillId="6" borderId="0" xfId="15" applyFont="1" applyFill="1" applyAlignment="1">
      <alignment horizontal="right" wrapText="1"/>
    </xf>
    <xf numFmtId="0" fontId="15" fillId="6" borderId="0" xfId="15" applyFont="1" applyFill="1" applyAlignment="1">
      <alignment wrapText="1"/>
    </xf>
    <xf numFmtId="0" fontId="15" fillId="10" borderId="15" xfId="15" applyFont="1" applyFill="1" applyBorder="1" applyAlignment="1">
      <alignment wrapText="1"/>
    </xf>
    <xf numFmtId="176" fontId="3" fillId="6" borderId="0" xfId="16" applyNumberFormat="1" applyFill="1" applyAlignment="1">
      <alignment horizontal="right" wrapText="1"/>
    </xf>
    <xf numFmtId="176" fontId="3" fillId="10" borderId="15" xfId="16" applyNumberFormat="1" applyFill="1" applyBorder="1" applyAlignment="1">
      <alignment horizontal="right" wrapText="1"/>
    </xf>
    <xf numFmtId="0" fontId="15" fillId="6" borderId="0" xfId="15" applyFont="1" applyFill="1"/>
    <xf numFmtId="171" fontId="3" fillId="6" borderId="0" xfId="10" applyFont="1" applyFill="1" applyAlignment="1">
      <alignment horizontal="right" wrapText="1"/>
    </xf>
    <xf numFmtId="171" fontId="3" fillId="10" borderId="15" xfId="10" applyFont="1" applyFill="1" applyBorder="1" applyAlignment="1">
      <alignment horizontal="right" wrapText="1"/>
    </xf>
    <xf numFmtId="0" fontId="3" fillId="6" borderId="1" xfId="15" applyFill="1" applyBorder="1" applyAlignment="1">
      <alignment horizontal="left" wrapText="1"/>
    </xf>
    <xf numFmtId="0" fontId="3" fillId="6" borderId="1" xfId="15" applyFill="1" applyBorder="1" applyAlignment="1">
      <alignment horizontal="left"/>
    </xf>
    <xf numFmtId="0" fontId="3" fillId="6" borderId="1" xfId="15" applyFill="1" applyBorder="1"/>
    <xf numFmtId="176" fontId="3" fillId="6" borderId="1" xfId="16" applyNumberFormat="1" applyFill="1" applyBorder="1" applyAlignment="1">
      <alignment horizontal="right" wrapText="1"/>
    </xf>
    <xf numFmtId="176" fontId="3" fillId="10" borderId="18" xfId="16" applyNumberFormat="1" applyFill="1" applyBorder="1" applyAlignment="1">
      <alignment horizontal="right" wrapText="1"/>
    </xf>
    <xf numFmtId="0" fontId="3" fillId="6" borderId="0" xfId="15" applyFill="1" applyAlignment="1">
      <alignment horizontal="left"/>
    </xf>
    <xf numFmtId="176" fontId="15" fillId="6" borderId="0" xfId="16" applyNumberFormat="1" applyFont="1" applyFill="1" applyAlignment="1">
      <alignment horizontal="right" wrapText="1"/>
    </xf>
    <xf numFmtId="176" fontId="15" fillId="10" borderId="15" xfId="16" applyNumberFormat="1" applyFont="1" applyFill="1" applyBorder="1" applyAlignment="1">
      <alignment horizontal="right" wrapText="1"/>
    </xf>
    <xf numFmtId="0" fontId="3" fillId="6" borderId="5" xfId="15" applyFill="1" applyBorder="1" applyAlignment="1">
      <alignment horizontal="left"/>
    </xf>
    <xf numFmtId="175" fontId="3" fillId="6" borderId="0" xfId="15" applyNumberFormat="1" applyFill="1" applyAlignment="1">
      <alignment wrapText="1"/>
    </xf>
    <xf numFmtId="0" fontId="3" fillId="6" borderId="13" xfId="15" applyFill="1" applyBorder="1" applyAlignment="1">
      <alignment horizontal="left" wrapText="1"/>
    </xf>
    <xf numFmtId="0" fontId="15" fillId="6" borderId="1" xfId="15" applyFont="1" applyFill="1" applyBorder="1" applyAlignment="1">
      <alignment horizontal="left" wrapText="1"/>
    </xf>
    <xf numFmtId="175" fontId="3" fillId="6" borderId="1" xfId="15" applyNumberFormat="1" applyFill="1" applyBorder="1" applyAlignment="1">
      <alignment wrapText="1"/>
    </xf>
    <xf numFmtId="0" fontId="15" fillId="6" borderId="16" xfId="15" applyFont="1" applyFill="1" applyBorder="1" applyAlignment="1">
      <alignment horizontal="left" wrapText="1"/>
    </xf>
    <xf numFmtId="0" fontId="15" fillId="6" borderId="12" xfId="15" applyFont="1" applyFill="1" applyBorder="1" applyAlignment="1">
      <alignment horizontal="left" wrapText="1"/>
    </xf>
    <xf numFmtId="0" fontId="3" fillId="6" borderId="12" xfId="15" applyFill="1" applyBorder="1" applyAlignment="1">
      <alignment horizontal="left" wrapText="1"/>
    </xf>
    <xf numFmtId="175" fontId="3" fillId="6" borderId="12" xfId="15" applyNumberFormat="1" applyFill="1" applyBorder="1" applyAlignment="1">
      <alignment wrapText="1"/>
    </xf>
    <xf numFmtId="0" fontId="15" fillId="6" borderId="12" xfId="15" applyFont="1" applyFill="1" applyBorder="1"/>
    <xf numFmtId="175" fontId="15" fillId="6" borderId="12" xfId="16" applyNumberFormat="1" applyFont="1" applyFill="1" applyBorder="1" applyAlignment="1">
      <alignment horizontal="right" wrapText="1"/>
    </xf>
    <xf numFmtId="175" fontId="15" fillId="10" borderId="17" xfId="16" applyNumberFormat="1" applyFont="1" applyFill="1" applyBorder="1" applyAlignment="1">
      <alignment horizontal="right" wrapText="1"/>
    </xf>
    <xf numFmtId="3" fontId="3" fillId="10" borderId="14" xfId="16" applyNumberFormat="1" applyFill="1" applyBorder="1" applyAlignment="1">
      <alignment horizontal="right" wrapText="1"/>
    </xf>
    <xf numFmtId="0" fontId="15" fillId="6" borderId="0" xfId="15" applyFont="1" applyFill="1" applyAlignment="1">
      <alignment horizontal="left" vertical="center" wrapText="1"/>
    </xf>
    <xf numFmtId="3" fontId="3" fillId="6" borderId="0" xfId="16" applyNumberFormat="1" applyFill="1" applyAlignment="1">
      <alignment horizontal="right" wrapText="1"/>
    </xf>
    <xf numFmtId="3" fontId="3" fillId="10" borderId="15" xfId="16" applyNumberFormat="1" applyFill="1" applyBorder="1" applyAlignment="1">
      <alignment horizontal="right" wrapText="1"/>
    </xf>
    <xf numFmtId="175" fontId="3" fillId="6" borderId="0" xfId="15" applyNumberFormat="1" applyFill="1"/>
    <xf numFmtId="0" fontId="15" fillId="6" borderId="1" xfId="15" applyFont="1" applyFill="1" applyBorder="1" applyAlignment="1">
      <alignment horizontal="left" vertical="center" wrapText="1"/>
    </xf>
    <xf numFmtId="0" fontId="15" fillId="6" borderId="16" xfId="15" applyFont="1" applyFill="1" applyBorder="1" applyAlignment="1">
      <alignment horizontal="left" vertical="center" wrapText="1"/>
    </xf>
    <xf numFmtId="0" fontId="15" fillId="6" borderId="12" xfId="15" applyFont="1" applyFill="1" applyBorder="1" applyAlignment="1">
      <alignment horizontal="left" vertical="center" wrapText="1"/>
    </xf>
    <xf numFmtId="0" fontId="15" fillId="6" borderId="12" xfId="15" applyFont="1" applyFill="1" applyBorder="1" applyAlignment="1">
      <alignment vertical="center"/>
    </xf>
    <xf numFmtId="3" fontId="15" fillId="6" borderId="12" xfId="15" applyNumberFormat="1" applyFont="1" applyFill="1" applyBorder="1" applyAlignment="1">
      <alignment vertical="center"/>
    </xf>
    <xf numFmtId="175" fontId="15" fillId="6" borderId="12" xfId="15" applyNumberFormat="1" applyFont="1" applyFill="1" applyBorder="1" applyAlignment="1">
      <alignment horizontal="right" vertical="center" wrapText="1"/>
    </xf>
    <xf numFmtId="175" fontId="15" fillId="10" borderId="17" xfId="15" applyNumberFormat="1" applyFont="1" applyFill="1" applyBorder="1" applyAlignment="1">
      <alignment horizontal="right" vertical="center" wrapText="1"/>
    </xf>
    <xf numFmtId="175" fontId="3" fillId="6" borderId="0" xfId="15" applyNumberFormat="1" applyFill="1" applyAlignment="1">
      <alignment horizontal="right" wrapText="1"/>
    </xf>
    <xf numFmtId="0" fontId="15" fillId="6" borderId="0" xfId="15" applyFont="1" applyFill="1" applyAlignment="1">
      <alignment horizontal="right" vertical="center" wrapText="1"/>
    </xf>
    <xf numFmtId="164" fontId="3" fillId="10" borderId="15" xfId="1" applyFont="1" applyFill="1" applyBorder="1" applyAlignment="1">
      <alignment horizontal="right" wrapText="1"/>
    </xf>
    <xf numFmtId="0" fontId="24" fillId="0" borderId="0" xfId="0" applyFont="1" applyBorder="1"/>
    <xf numFmtId="0" fontId="24" fillId="0" borderId="0" xfId="0" applyFont="1" applyFill="1" applyBorder="1"/>
    <xf numFmtId="0" fontId="23" fillId="11" borderId="0" xfId="0" applyFont="1" applyFill="1" applyBorder="1" applyAlignment="1">
      <alignment horizontal="left" vertical="top" wrapText="1"/>
    </xf>
    <xf numFmtId="165" fontId="24" fillId="0" borderId="0" xfId="0" applyNumberFormat="1" applyFont="1" applyBorder="1" applyAlignment="1">
      <alignment horizontal="right" vertical="top"/>
    </xf>
    <xf numFmtId="0" fontId="24" fillId="0" borderId="0" xfId="0" applyFont="1"/>
    <xf numFmtId="165" fontId="24" fillId="0" borderId="0" xfId="0" applyNumberFormat="1" applyFont="1" applyFill="1" applyBorder="1" applyAlignment="1">
      <alignment horizontal="right" vertical="top"/>
    </xf>
    <xf numFmtId="0" fontId="30" fillId="0" borderId="0" xfId="0" applyFont="1"/>
    <xf numFmtId="165" fontId="24" fillId="0" borderId="0" xfId="0" applyNumberFormat="1" applyFont="1"/>
    <xf numFmtId="43" fontId="24" fillId="0" borderId="0" xfId="0" applyNumberFormat="1" applyFont="1"/>
    <xf numFmtId="9" fontId="24" fillId="0" borderId="0" xfId="2" applyFont="1"/>
    <xf numFmtId="164" fontId="24" fillId="0" borderId="0" xfId="0" applyNumberFormat="1" applyFont="1"/>
    <xf numFmtId="178" fontId="24" fillId="0" borderId="0" xfId="0" applyNumberFormat="1" applyFont="1"/>
    <xf numFmtId="14" fontId="22" fillId="11" borderId="0" xfId="0" applyNumberFormat="1" applyFont="1" applyFill="1" applyBorder="1" applyAlignment="1">
      <alignment horizontal="left" vertical="center" wrapText="1" indent="1"/>
    </xf>
    <xf numFmtId="0" fontId="17" fillId="0" borderId="1" xfId="0" applyFont="1" applyBorder="1"/>
    <xf numFmtId="0" fontId="24" fillId="0" borderId="1" xfId="0" applyFont="1" applyBorder="1"/>
    <xf numFmtId="2" fontId="24" fillId="0" borderId="0" xfId="0" applyNumberFormat="1" applyFont="1"/>
    <xf numFmtId="0" fontId="27" fillId="0" borderId="0" xfId="0" applyFont="1" applyAlignment="1">
      <alignment horizontal="left"/>
    </xf>
    <xf numFmtId="0" fontId="24" fillId="0" borderId="0" xfId="0" applyFont="1" applyFill="1"/>
    <xf numFmtId="43" fontId="24" fillId="0" borderId="0" xfId="0" applyNumberFormat="1" applyFont="1" applyFill="1"/>
    <xf numFmtId="164" fontId="24" fillId="0" borderId="0" xfId="0" applyNumberFormat="1" applyFont="1" applyBorder="1"/>
    <xf numFmtId="0" fontId="15" fillId="0" borderId="0" xfId="0" applyFont="1"/>
    <xf numFmtId="0" fontId="25" fillId="0" borderId="0" xfId="0" applyFont="1"/>
    <xf numFmtId="164" fontId="28" fillId="0" borderId="0" xfId="0" applyNumberFormat="1" applyFont="1" applyFill="1"/>
    <xf numFmtId="0" fontId="24" fillId="0" borderId="0" xfId="20" applyFont="1" applyFill="1" applyBorder="1" applyAlignment="1">
      <alignment horizontal="left" indent="2"/>
    </xf>
    <xf numFmtId="164" fontId="24" fillId="0" borderId="0" xfId="0" applyNumberFormat="1" applyFont="1" applyFill="1" applyBorder="1"/>
    <xf numFmtId="0" fontId="17" fillId="0" borderId="19" xfId="0" applyFont="1" applyBorder="1"/>
    <xf numFmtId="164" fontId="17" fillId="0" borderId="19" xfId="0" applyNumberFormat="1" applyFont="1" applyBorder="1"/>
    <xf numFmtId="164" fontId="17" fillId="0" borderId="1" xfId="0" applyNumberFormat="1" applyFont="1" applyBorder="1"/>
    <xf numFmtId="164" fontId="24" fillId="0" borderId="19" xfId="0" applyNumberFormat="1" applyFont="1" applyBorder="1"/>
    <xf numFmtId="14" fontId="22" fillId="11" borderId="0" xfId="0" applyNumberFormat="1" applyFont="1" applyFill="1" applyBorder="1" applyAlignment="1">
      <alignment horizontal="left" vertical="center" indent="1"/>
    </xf>
    <xf numFmtId="164" fontId="28" fillId="0" borderId="0" xfId="0" applyNumberFormat="1" applyFont="1" applyBorder="1"/>
    <xf numFmtId="165" fontId="28" fillId="0" borderId="0" xfId="0" applyNumberFormat="1" applyFont="1"/>
    <xf numFmtId="0" fontId="15" fillId="0" borderId="1" xfId="0" applyFont="1" applyBorder="1"/>
    <xf numFmtId="0" fontId="32" fillId="0" borderId="1" xfId="20" applyFont="1" applyBorder="1" applyAlignment="1">
      <alignment horizontal="left" indent="1"/>
    </xf>
    <xf numFmtId="0" fontId="26" fillId="0" borderId="19" xfId="0" applyFont="1" applyFill="1" applyBorder="1"/>
    <xf numFmtId="165" fontId="26" fillId="0" borderId="19" xfId="0" applyNumberFormat="1" applyFont="1" applyFill="1" applyBorder="1"/>
    <xf numFmtId="0" fontId="26" fillId="0" borderId="1" xfId="0" applyFont="1" applyFill="1" applyBorder="1"/>
    <xf numFmtId="165" fontId="26" fillId="0" borderId="1" xfId="0" applyNumberFormat="1" applyFont="1" applyFill="1" applyBorder="1"/>
    <xf numFmtId="165" fontId="24" fillId="0" borderId="1" xfId="0" applyNumberFormat="1" applyFont="1" applyBorder="1"/>
    <xf numFmtId="165" fontId="28" fillId="0" borderId="0" xfId="0" applyNumberFormat="1" applyFont="1" applyFill="1"/>
    <xf numFmtId="14" fontId="22" fillId="0" borderId="0" xfId="0" applyNumberFormat="1" applyFont="1" applyFill="1" applyBorder="1" applyAlignment="1">
      <alignment horizontal="left" vertical="center" indent="1"/>
    </xf>
    <xf numFmtId="14" fontId="22" fillId="0" borderId="0" xfId="0" applyNumberFormat="1" applyFont="1" applyFill="1" applyBorder="1" applyAlignment="1">
      <alignment horizontal="right" vertical="center" wrapText="1" indent="1"/>
    </xf>
    <xf numFmtId="165" fontId="24" fillId="0" borderId="0" xfId="0" applyNumberFormat="1" applyFont="1" applyFill="1"/>
    <xf numFmtId="178" fontId="24" fillId="0" borderId="0" xfId="0" applyNumberFormat="1" applyFont="1" applyFill="1"/>
    <xf numFmtId="0" fontId="31" fillId="0" borderId="0" xfId="0" applyFont="1" applyFill="1"/>
    <xf numFmtId="0" fontId="24" fillId="0" borderId="1" xfId="20" applyFont="1" applyFill="1" applyBorder="1" applyAlignment="1">
      <alignment horizontal="left" indent="2"/>
    </xf>
    <xf numFmtId="164" fontId="24" fillId="0" borderId="1" xfId="0" applyNumberFormat="1" applyFont="1" applyBorder="1"/>
    <xf numFmtId="0" fontId="24" fillId="0" borderId="19" xfId="20" applyFont="1" applyFill="1" applyBorder="1" applyAlignment="1">
      <alignment horizontal="left" indent="2"/>
    </xf>
    <xf numFmtId="0" fontId="24" fillId="0" borderId="19" xfId="0" applyFont="1" applyFill="1" applyBorder="1"/>
    <xf numFmtId="171" fontId="24" fillId="0" borderId="19" xfId="10" applyFont="1" applyFill="1" applyBorder="1" applyAlignment="1">
      <alignment horizontal="right"/>
    </xf>
    <xf numFmtId="0" fontId="24" fillId="0" borderId="1" xfId="0" applyFont="1" applyFill="1" applyBorder="1"/>
    <xf numFmtId="164" fontId="24" fillId="0" borderId="1" xfId="0" applyNumberFormat="1" applyFont="1" applyFill="1" applyBorder="1"/>
    <xf numFmtId="0" fontId="27" fillId="0" borderId="1" xfId="0" applyFont="1" applyBorder="1" applyAlignment="1">
      <alignment horizontal="left"/>
    </xf>
    <xf numFmtId="0" fontId="27" fillId="0" borderId="0" xfId="0" applyFont="1" applyAlignment="1"/>
    <xf numFmtId="179" fontId="24" fillId="0" borderId="0" xfId="0" applyNumberFormat="1" applyFont="1" applyBorder="1"/>
    <xf numFmtId="179" fontId="24" fillId="0" borderId="1" xfId="2" applyNumberFormat="1" applyFont="1" applyBorder="1"/>
    <xf numFmtId="14" fontId="23" fillId="11" borderId="0" xfId="0" applyNumberFormat="1" applyFont="1" applyFill="1" applyBorder="1" applyAlignment="1">
      <alignment horizontal="right" vertical="center" wrapText="1" indent="1"/>
    </xf>
    <xf numFmtId="0" fontId="23" fillId="11" borderId="0" xfId="0" applyFont="1" applyFill="1" applyBorder="1" applyAlignment="1">
      <alignment horizontal="left" vertical="top"/>
    </xf>
    <xf numFmtId="0" fontId="3" fillId="0" borderId="0" xfId="0" applyFont="1" applyFill="1"/>
    <xf numFmtId="14" fontId="15" fillId="0" borderId="0" xfId="0" applyNumberFormat="1" applyFont="1" applyFill="1" applyBorder="1" applyAlignment="1">
      <alignment horizontal="left" vertical="center" wrapText="1" indent="1"/>
    </xf>
    <xf numFmtId="14" fontId="15" fillId="0" borderId="0" xfId="0" applyNumberFormat="1" applyFont="1" applyFill="1" applyBorder="1" applyAlignment="1">
      <alignment horizontal="right" vertical="center" wrapText="1" indent="1"/>
    </xf>
    <xf numFmtId="0" fontId="3" fillId="0" borderId="0" xfId="0" applyFont="1" applyFill="1" applyBorder="1" applyAlignment="1">
      <alignment horizontal="left" vertical="top"/>
    </xf>
    <xf numFmtId="165" fontId="24" fillId="0" borderId="1" xfId="0" applyNumberFormat="1" applyFont="1" applyFill="1" applyBorder="1"/>
    <xf numFmtId="0" fontId="17" fillId="0" borderId="0" xfId="0" applyFont="1" applyAlignment="1">
      <alignment horizontal="right"/>
    </xf>
    <xf numFmtId="165" fontId="24" fillId="0" borderId="0" xfId="0" applyNumberFormat="1" applyFont="1" applyFill="1" applyBorder="1"/>
    <xf numFmtId="14" fontId="24" fillId="0" borderId="0" xfId="0" applyNumberFormat="1" applyFont="1" applyFill="1" applyBorder="1"/>
    <xf numFmtId="165" fontId="24" fillId="0" borderId="0" xfId="0" applyNumberFormat="1" applyFont="1" applyFill="1" applyBorder="1" applyAlignment="1">
      <alignment horizontal="right"/>
    </xf>
    <xf numFmtId="0" fontId="29" fillId="0" borderId="0" xfId="0" applyFont="1" applyBorder="1" applyAlignment="1">
      <alignment horizontal="left"/>
    </xf>
    <xf numFmtId="10" fontId="24" fillId="0" borderId="0" xfId="0" applyNumberFormat="1" applyFont="1"/>
    <xf numFmtId="165" fontId="24" fillId="4" borderId="0" xfId="0" applyNumberFormat="1" applyFont="1" applyFill="1" applyBorder="1"/>
    <xf numFmtId="0" fontId="24" fillId="4" borderId="0" xfId="0" applyFont="1" applyFill="1" applyBorder="1"/>
    <xf numFmtId="0" fontId="17" fillId="6" borderId="3" xfId="15" applyFont="1" applyFill="1" applyBorder="1" applyAlignment="1">
      <alignment horizontal="left" vertical="center"/>
    </xf>
    <xf numFmtId="0" fontId="17" fillId="6" borderId="4" xfId="15" applyFont="1" applyFill="1" applyBorder="1" applyAlignment="1">
      <alignment horizontal="left" vertical="center"/>
    </xf>
    <xf numFmtId="0" fontId="15" fillId="6" borderId="0" xfId="15" applyFont="1" applyFill="1" applyAlignment="1">
      <alignment horizontal="center" vertical="center" wrapText="1"/>
    </xf>
    <xf numFmtId="0" fontId="15" fillId="6" borderId="12" xfId="15" applyFont="1" applyFill="1" applyBorder="1" applyAlignment="1">
      <alignment horizontal="center" vertical="center" wrapText="1"/>
    </xf>
    <xf numFmtId="16" fontId="15" fillId="6" borderId="14" xfId="15" applyNumberFormat="1" applyFont="1" applyFill="1" applyBorder="1" applyAlignment="1">
      <alignment horizontal="center" vertical="center" wrapText="1"/>
    </xf>
    <xf numFmtId="16" fontId="15" fillId="6" borderId="15" xfId="15" applyNumberFormat="1" applyFont="1" applyFill="1" applyBorder="1" applyAlignment="1">
      <alignment horizontal="center" vertical="center" wrapText="1"/>
    </xf>
    <xf numFmtId="0" fontId="9" fillId="3" borderId="5" xfId="0" applyFont="1" applyFill="1" applyBorder="1" applyAlignment="1">
      <alignment horizontal="left"/>
    </xf>
    <xf numFmtId="0" fontId="9" fillId="3" borderId="0" xfId="0" applyFont="1" applyFill="1" applyAlignment="1">
      <alignment horizontal="left"/>
    </xf>
    <xf numFmtId="173" fontId="0" fillId="0" borderId="0" xfId="0" applyNumberFormat="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Alignment="1">
      <alignment horizontal="left" vertical="top" wrapText="1"/>
    </xf>
    <xf numFmtId="0" fontId="0" fillId="4" borderId="0" xfId="0" applyFill="1" applyAlignment="1">
      <alignment horizontal="left" vertical="top" wrapText="1"/>
    </xf>
    <xf numFmtId="164" fontId="17" fillId="4" borderId="1" xfId="0" applyNumberFormat="1" applyFont="1" applyFill="1" applyBorder="1"/>
  </cellXfs>
  <cellStyles count="22">
    <cellStyle name="Comma" xfId="1" builtinId="3"/>
    <cellStyle name="Comma 10 2" xfId="5" xr:uid="{AD408A2C-2FCF-4499-B3E3-CE2BD0F21B22}"/>
    <cellStyle name="Comma 119" xfId="14" xr:uid="{7FEEBF38-7F9B-455F-9760-F5BC19746CCF}"/>
    <cellStyle name="Comma 139" xfId="9" xr:uid="{B0675730-896A-4DC8-99BA-C1D1420536E5}"/>
    <cellStyle name="Comma 2" xfId="7" xr:uid="{7F7255AF-C997-43CD-B31A-C2257E747F83}"/>
    <cellStyle name="Comma 3" xfId="10" xr:uid="{8BEECB6E-18F0-400B-8DBC-748762C45238}"/>
    <cellStyle name="Comma 3 3" xfId="4" xr:uid="{CC316993-7EB3-4150-B92B-B26CA057C1D1}"/>
    <cellStyle name="Comma 4 2 3" xfId="12" xr:uid="{B3E888FF-67EA-4464-88C0-357AB5F5E968}"/>
    <cellStyle name="Normal" xfId="0" builtinId="0"/>
    <cellStyle name="Normal 10 2 4" xfId="15" xr:uid="{596BA814-60DF-4E34-A2A6-0A829AC9DFE9}"/>
    <cellStyle name="Normal 14" xfId="8" xr:uid="{8391D046-A9E3-4E46-BBBB-E2C34CFA7B8E}"/>
    <cellStyle name="Normal 2" xfId="13" xr:uid="{63F61761-6CC5-4AEB-ABCE-56104967B16C}"/>
    <cellStyle name="Normal 2 2" xfId="20" xr:uid="{8CB00A02-0FF2-4324-8E11-D491E728CA31}"/>
    <cellStyle name="Normal 3" xfId="19" xr:uid="{EC26A4CE-D9D0-43B9-A232-2FFAF756308E}"/>
    <cellStyle name="Normal 4" xfId="21" xr:uid="{F66B8AB2-09DB-4441-A50F-B45E57E01322}"/>
    <cellStyle name="Normal 4 3" xfId="3" xr:uid="{8DFD2C35-327D-4E26-ACF6-E9FEE047A6A9}"/>
    <cellStyle name="Normal 45" xfId="6" xr:uid="{7AD8BEFA-C09D-48D5-A7BC-B23D0C42B117}"/>
    <cellStyle name="Normal 5" xfId="11" xr:uid="{9F17AEE4-075B-49AC-B518-6AC657EFF4EC}"/>
    <cellStyle name="Percent" xfId="2" builtinId="5"/>
    <cellStyle name="Tusenskille 3" xfId="16" xr:uid="{7C2FC7E7-66E6-46A2-B76F-67F48F190BAD}"/>
    <cellStyle name="千位分隔 84 2" xfId="18" xr:uid="{6CBB6707-CF75-4926-A292-F0E4216E6021}"/>
    <cellStyle name="常规 112" xfId="17" xr:uid="{E000A942-314E-4AD6-9953-DDE2DA224C1B}"/>
  </cellStyles>
  <dxfs count="1">
    <dxf>
      <fill>
        <patternFill>
          <bgColor rgb="FF00B050"/>
        </patternFill>
      </fill>
    </dxf>
  </dxfs>
  <tableStyles count="0" defaultTableStyle="TableStyleMedium2" defaultPivotStyle="PivotStyleLight16"/>
  <colors>
    <mruColors>
      <color rgb="FF4BD0FF"/>
      <color rgb="FF0000FF"/>
      <color rgb="FFFF5050"/>
      <color rgb="FF75DBFF"/>
      <color rgb="FF1DC4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9</xdr:col>
      <xdr:colOff>542925</xdr:colOff>
      <xdr:row>8</xdr:row>
      <xdr:rowOff>76200</xdr:rowOff>
    </xdr:to>
    <xdr:pic>
      <xdr:nvPicPr>
        <xdr:cNvPr id="2" name="Picture 1" descr="https://www.bdo.nz/getmedia/ab6b5f59-0a80-4ba4-b59c-09929e8af85b/1_4.png.aspx">
          <a:extLst>
            <a:ext uri="{FF2B5EF4-FFF2-40B4-BE49-F238E27FC236}">
              <a16:creationId xmlns:a16="http://schemas.microsoft.com/office/drawing/2014/main" id="{A1013AF6-0D2E-42DB-BE18-42D27A9D21D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2042"/>
        <a:stretch/>
      </xdr:blipFill>
      <xdr:spPr bwMode="auto">
        <a:xfrm>
          <a:off x="628650" y="0"/>
          <a:ext cx="5400675" cy="16002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247650</xdr:colOff>
      <xdr:row>21</xdr:row>
      <xdr:rowOff>114300</xdr:rowOff>
    </xdr:from>
    <xdr:to>
      <xdr:col>22</xdr:col>
      <xdr:colOff>114300</xdr:colOff>
      <xdr:row>37</xdr:row>
      <xdr:rowOff>152400</xdr:rowOff>
    </xdr:to>
    <xdr:pic>
      <xdr:nvPicPr>
        <xdr:cNvPr id="4" name="Picture 3">
          <a:extLst>
            <a:ext uri="{FF2B5EF4-FFF2-40B4-BE49-F238E27FC236}">
              <a16:creationId xmlns:a16="http://schemas.microsoft.com/office/drawing/2014/main" id="{93CE343A-F14A-4374-B5A8-DCAD29790588}"/>
            </a:ext>
          </a:extLst>
        </xdr:cNvPr>
        <xdr:cNvPicPr/>
      </xdr:nvPicPr>
      <xdr:blipFill>
        <a:blip xmlns:r="http://schemas.openxmlformats.org/officeDocument/2006/relationships" r:embed="rId2"/>
        <a:stretch>
          <a:fillRect/>
        </a:stretch>
      </xdr:blipFill>
      <xdr:spPr>
        <a:xfrm>
          <a:off x="7562850" y="4114800"/>
          <a:ext cx="5962650" cy="3086100"/>
        </a:xfrm>
        <a:prstGeom prst="rect">
          <a:avLst/>
        </a:prstGeom>
      </xdr:spPr>
    </xdr:pic>
    <xdr:clientData/>
  </xdr:twoCellAnchor>
  <xdr:twoCellAnchor editAs="oneCell">
    <xdr:from>
      <xdr:col>12</xdr:col>
      <xdr:colOff>133350</xdr:colOff>
      <xdr:row>0</xdr:row>
      <xdr:rowOff>0</xdr:rowOff>
    </xdr:from>
    <xdr:to>
      <xdr:col>22</xdr:col>
      <xdr:colOff>57150</xdr:colOff>
      <xdr:row>19</xdr:row>
      <xdr:rowOff>182479</xdr:rowOff>
    </xdr:to>
    <xdr:pic>
      <xdr:nvPicPr>
        <xdr:cNvPr id="5" name="Picture 4">
          <a:extLst>
            <a:ext uri="{FF2B5EF4-FFF2-40B4-BE49-F238E27FC236}">
              <a16:creationId xmlns:a16="http://schemas.microsoft.com/office/drawing/2014/main" id="{C6EE186D-7027-4DC3-9A9E-75352004A833}"/>
            </a:ext>
          </a:extLst>
        </xdr:cNvPr>
        <xdr:cNvPicPr>
          <a:picLocks noChangeAspect="1"/>
        </xdr:cNvPicPr>
      </xdr:nvPicPr>
      <xdr:blipFill>
        <a:blip xmlns:r="http://schemas.openxmlformats.org/officeDocument/2006/relationships" r:embed="rId3"/>
        <a:stretch>
          <a:fillRect/>
        </a:stretch>
      </xdr:blipFill>
      <xdr:spPr>
        <a:xfrm>
          <a:off x="7448550" y="0"/>
          <a:ext cx="6019800" cy="38019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lestari/Local%20Settings/Temporary%20Internet%20Files/Content.Outlook/CZ4DCPKH/Master%20List%20DN%20CGGV%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uncommail.sharepoint.com/Rapportering%202019/Q2/Consolidated%20file/Consolidated%20report%20Q2%202019%20v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lestari/Local%20Settings/Temporary%20Internet%20Files/Content.Outlook/CZ4DCPKH/Master%20List%20DN%20CGGV%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lestari/Local%20Settings/Temporary%20Internet%20Files/Content.Outlook/CZ4DCPKH/Master%20List%20DN%20CGGV%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lestari/Local%20Settings/Temporary%20Internet%20Files/Content.Outlook/CZ4DCPKH/Master%20List%20DN%20CGGV%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lestari/Local%20Settings/Temporary%20Internet%20Files/Content.Outlook/CZ4DCPKH/Master%20List%20DN%20CGGV%2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lles/Open/Accounting/2012/Actual%202012/201208/Cons.P&amp;L%20report%20August%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elles/Accounting/Adm%20Accounting/Budget%202016/9.%20Company%20budgets/Budget_2016%20new%20form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elles/Open/Accounting/2015/Actual%202015/HLNG%20%20Subsidiaries%20and%20Joint%20Ventures%202015/PT%20Hoegh%20LNG%20Lampung/14.Atlas%20Reports%20LPIN%20and%20ELPG/PT%20Hoegh%20Lampung%20report%20Actuals%20and%20forecast%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20-%20Funcom/Work%20-%20old/Hoegh%20LNG/Manuals/Useful%20life%20and%20residual%20value%20-%20IFRS%2016/16%20-%20IFRS/IFRS%2016%20Leases%20-%20Hoegh%20LNG%20Colombia%20S.A.S%20-%20HC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List"/>
      <sheetName val="Details"/>
      <sheetName val="Kurs Pajak"/>
    </sheetNames>
    <sheetDataSet>
      <sheetData sheetId="0" refreshError="1"/>
      <sheetData sheetId="1" refreshError="1"/>
      <sheetData sheetId="2" refreshError="1">
        <row r="7">
          <cell r="B7">
            <v>9096.6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report"/>
      <sheetName val="Specified YTD"/>
      <sheetName val="Intro"/>
      <sheetName val="Consolidated Statements"/>
      <sheetName val="Specified THIS Q"/>
      <sheetName val="Specified LAST Q YTD"/>
      <sheetName val="Annual graphs"/>
      <sheetName val="Revenue graphs"/>
      <sheetName val="Equity"/>
      <sheetName val="Average Number of Shares"/>
      <sheetName val="Cash Flow YTD"/>
      <sheetName val="Cash Flow THIS Q"/>
      <sheetName val="Cash Flow LAST Q YTD"/>
      <sheetName val="xxxxxCash Flow this Q"/>
      <sheetName val="xxxxxxCash Flow last Q YTD"/>
      <sheetName val="xxxxSpecified this Q"/>
      <sheetName val="Local TB"/>
      <sheetName val="Changes in Equity"/>
      <sheetName val="Backoffice"/>
      <sheetName val="xxxxSpecified last Q YTD"/>
      <sheetName val="Sheet of checks"/>
      <sheetName val="xxxxZPX"/>
      <sheetName val="Notes"/>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2">
          <cell r="A22" t="str">
            <v>Q1</v>
          </cell>
        </row>
        <row r="23">
          <cell r="A23" t="str">
            <v>Q2</v>
          </cell>
        </row>
        <row r="24">
          <cell r="A24" t="str">
            <v>Q3</v>
          </cell>
        </row>
        <row r="25">
          <cell r="A25" t="str">
            <v>Q4</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List"/>
      <sheetName val="Details"/>
      <sheetName val="Kurs Pajak"/>
    </sheetNames>
    <sheetDataSet>
      <sheetData sheetId="0" refreshError="1"/>
      <sheetData sheetId="1" refreshError="1"/>
      <sheetData sheetId="2" refreshError="1">
        <row r="7">
          <cell r="B7">
            <v>9096.6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List"/>
      <sheetName val="Details"/>
      <sheetName val="Kurs Pajak"/>
    </sheetNames>
    <sheetDataSet>
      <sheetData sheetId="0" refreshError="1"/>
      <sheetData sheetId="1" refreshError="1"/>
      <sheetData sheetId="2" refreshError="1">
        <row r="7">
          <cell r="B7">
            <v>9096.6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List"/>
      <sheetName val="Details"/>
      <sheetName val="Kurs Pajak"/>
    </sheetNames>
    <sheetDataSet>
      <sheetData sheetId="0"/>
      <sheetData sheetId="1"/>
      <sheetData sheetId="2">
        <row r="7">
          <cell r="B7">
            <v>9096.6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List"/>
      <sheetName val="Details"/>
      <sheetName val="Kurs Pajak"/>
    </sheetNames>
    <sheetDataSet>
      <sheetData sheetId="0"/>
      <sheetData sheetId="1"/>
      <sheetData sheetId="2">
        <row r="7">
          <cell r="B7">
            <v>9096.6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Total"/>
      <sheetName val="Total curr month"/>
      <sheetName val="Total per comp"/>
      <sheetName val="Budget 2012"/>
      <sheetName val="Bonus"/>
      <sheetName val="AccountLines"/>
      <sheetName val="Cons.P&amp;L report August 2012"/>
      <sheetName val="Total_curr_month"/>
      <sheetName val="Total_per_comp"/>
      <sheetName val="Budget_2012"/>
      <sheetName val="Cons_P&amp;L_report_August_2012"/>
    </sheetNames>
    <sheetDataSet>
      <sheetData sheetId="0">
        <row r="1">
          <cell r="D1" t="str">
            <v>USD</v>
          </cell>
        </row>
        <row r="2">
          <cell r="D2" t="str">
            <v>01.01.2012..31.08.2012</v>
          </cell>
        </row>
        <row r="4">
          <cell r="D4" t="str">
            <v>01.01.2012..31.12.2012</v>
          </cell>
        </row>
        <row r="5">
          <cell r="D5" t="str">
            <v>01.08.2012..31.08.2012</v>
          </cell>
        </row>
        <row r="6">
          <cell r="B6" t="str">
            <v>B2012,Total</v>
          </cell>
        </row>
        <row r="7">
          <cell r="B7" t="str">
            <v>BADM2012</v>
          </cell>
        </row>
        <row r="8">
          <cell r="B8" t="str">
            <v>Total</v>
          </cell>
        </row>
        <row r="9">
          <cell r="B9" t="str">
            <v>ECOM2012</v>
          </cell>
        </row>
        <row r="10">
          <cell r="B10" t="str">
            <v>EADM2012,EADM2012UP</v>
          </cell>
        </row>
        <row r="11">
          <cell r="B11" t="str">
            <v>E2012</v>
          </cell>
        </row>
        <row r="12">
          <cell r="B12" t="str">
            <v>CHLN</v>
          </cell>
        </row>
        <row r="14">
          <cell r="B14" t="str">
            <v>*ADM</v>
          </cell>
        </row>
        <row r="15">
          <cell r="B15" t="str">
            <v>*BUS</v>
          </cell>
        </row>
      </sheetData>
      <sheetData sheetId="1"/>
      <sheetData sheetId="2"/>
      <sheetData sheetId="3"/>
      <sheetData sheetId="4"/>
      <sheetData sheetId="5"/>
      <sheetData sheetId="6"/>
      <sheetData sheetId="7" refreshError="1"/>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Total LNUK"/>
      <sheetName val="LNUK-ALAD"/>
      <sheetName val="LNUK-APRI"/>
      <sheetName val="LHUK"/>
      <sheetName val="LFUK"/>
      <sheetName val="ELNL"/>
      <sheetName val="HLNG"/>
      <sheetName val="LNGL"/>
      <sheetName val="LNGA"/>
      <sheetName val="2552"/>
      <sheetName val="CETH"/>
      <sheetName val="PDEN"/>
      <sheetName val="FLNG"/>
      <sheetName val="LNGF"/>
      <sheetName val="LNAS"/>
      <sheetName val="LNMM"/>
      <sheetName val="LNSS"/>
      <sheetName val="MVEL"/>
      <sheetName val="HMLP"/>
      <sheetName val="HMGP"/>
      <sheetName val="HMOP"/>
      <sheetName val="HMUK"/>
      <sheetName val="LPSI"/>
      <sheetName val="LPID"/>
      <sheetName val="ELPG"/>
      <sheetName val="LKSI"/>
      <sheetName val="LKEU"/>
      <sheetName val="ELKN"/>
      <sheetName val="HSTR"/>
      <sheetName val="LECY"/>
      <sheetName val="LNEG"/>
      <sheetName val="LNCY"/>
      <sheetName val="LNES"/>
      <sheetName val="ELEG"/>
      <sheetName val="FGLT"/>
      <sheetName val="JGLT"/>
      <sheetName val="JGTW"/>
      <sheetName val="ELEQ"/>
      <sheetName val="SRVJ "/>
      <sheetName val="SRVT "/>
      <sheetName val="EMLP"/>
      <sheetName val="Sheet1"/>
      <sheetName val="Sheet2"/>
      <sheetName val="Sheet5"/>
      <sheetName val="Cashflow"/>
    </sheetNames>
    <sheetDataSet>
      <sheetData sheetId="0">
        <row r="6">
          <cell r="B6" t="str">
            <v>2016</v>
          </cell>
        </row>
        <row r="7">
          <cell r="B7" t="str">
            <v>01.01.2016..31.12.2016</v>
          </cell>
        </row>
        <row r="8">
          <cell r="B8" t="str">
            <v>BC2016</v>
          </cell>
        </row>
        <row r="9">
          <cell r="B9" t="str">
            <v>Budget 2016</v>
          </cell>
        </row>
      </sheetData>
      <sheetData sheetId="1">
        <row r="28">
          <cell r="G28">
            <v>-3275</v>
          </cell>
        </row>
      </sheetData>
      <sheetData sheetId="2"/>
      <sheetData sheetId="3"/>
      <sheetData sheetId="4"/>
      <sheetData sheetId="5"/>
      <sheetData sheetId="6"/>
      <sheetData sheetId="7"/>
      <sheetData sheetId="8">
        <row r="20">
          <cell r="H20">
            <v>0</v>
          </cell>
        </row>
      </sheetData>
      <sheetData sheetId="9">
        <row r="12">
          <cell r="G12">
            <v>-27989.585220925568</v>
          </cell>
        </row>
      </sheetData>
      <sheetData sheetId="10"/>
      <sheetData sheetId="11"/>
      <sheetData sheetId="12"/>
      <sheetData sheetId="13"/>
      <sheetData sheetId="14"/>
      <sheetData sheetId="15">
        <row r="32">
          <cell r="G32">
            <v>-135.52068473609131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MonthlyBudget"/>
      <sheetName val="Quarterly Budget"/>
      <sheetName val="AccountLines"/>
    </sheetNames>
    <sheetDataSet>
      <sheetData sheetId="0">
        <row r="17">
          <cell r="D17">
            <v>2015</v>
          </cell>
        </row>
      </sheetData>
      <sheetData sheetId="1"/>
      <sheetData sheetId="2"/>
      <sheetData sheetId="3">
        <row r="12">
          <cell r="D12" t="str">
            <v>3220..3249,!3242,3908,4202,!3224,!3225,!3226,!3228,!3223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ract overview--Instructions"/>
      <sheetName val="Contract overview"/>
      <sheetName val="HCOL_001"/>
      <sheetName val="Drop-down menues"/>
    </sheetNames>
    <sheetDataSet>
      <sheetData sheetId="0" refreshError="1"/>
      <sheetData sheetId="1" refreshError="1"/>
      <sheetData sheetId="2" refreshError="1"/>
      <sheetData sheetId="3" refreshError="1"/>
      <sheetData sheetId="4">
        <row r="2">
          <cell r="H2" t="str">
            <v>In advance</v>
          </cell>
        </row>
        <row r="3">
          <cell r="H3" t="str">
            <v>In arrear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2BFE-229D-485A-B2D7-B4627DAB3081}">
  <dimension ref="B3:AA56"/>
  <sheetViews>
    <sheetView showGridLines="0" tabSelected="1" topLeftCell="B1" workbookViewId="0">
      <selection activeCell="E10" sqref="E10"/>
    </sheetView>
  </sheetViews>
  <sheetFormatPr defaultRowHeight="12.75" outlineLevelCol="1"/>
  <cols>
    <col min="1" max="1" width="14.42578125" style="138" customWidth="1"/>
    <col min="2" max="2" width="13.5703125" style="138" customWidth="1"/>
    <col min="3" max="3" width="48.140625" style="138" customWidth="1"/>
    <col min="4" max="4" width="38.28515625" style="138" bestFit="1" customWidth="1"/>
    <col min="5" max="5" width="23.42578125" style="138" bestFit="1" customWidth="1"/>
    <col min="6" max="6" width="13.5703125" style="138" customWidth="1"/>
    <col min="7" max="7" width="18.28515625" style="138" customWidth="1"/>
    <col min="8" max="8" width="22.28515625" style="138" customWidth="1"/>
    <col min="9" max="9" width="13.28515625" style="138" customWidth="1"/>
    <col min="10" max="10" width="12.85546875" style="138" hidden="1" customWidth="1" outlineLevel="1"/>
    <col min="11" max="11" width="13.28515625" style="138" hidden="1" customWidth="1" outlineLevel="1"/>
    <col min="12" max="12" width="12.85546875" style="138" hidden="1" customWidth="1" outlineLevel="1"/>
    <col min="13" max="13" width="15" style="138" hidden="1" customWidth="1" outlineLevel="1"/>
    <col min="14" max="14" width="13.5703125" style="138" hidden="1" customWidth="1" outlineLevel="1"/>
    <col min="15" max="15" width="16.5703125" style="138" hidden="1" customWidth="1" outlineLevel="1"/>
    <col min="16" max="16" width="12.85546875" style="138" hidden="1" customWidth="1" outlineLevel="1"/>
    <col min="17" max="17" width="13.42578125" style="138" hidden="1" customWidth="1" outlineLevel="1"/>
    <col min="18" max="24" width="12.85546875" style="138" hidden="1" customWidth="1" outlineLevel="1"/>
    <col min="25" max="25" width="12.85546875" style="138" bestFit="1" customWidth="1" collapsed="1"/>
    <col min="26" max="26" width="14.28515625" style="138" customWidth="1"/>
    <col min="27" max="27" width="12.140625" style="138" customWidth="1"/>
    <col min="28" max="16384" width="9.140625" style="138"/>
  </cols>
  <sheetData>
    <row r="3" spans="2:27">
      <c r="B3" s="197"/>
    </row>
    <row r="6" spans="2:27">
      <c r="C6" s="147" t="s">
        <v>114</v>
      </c>
      <c r="D6" s="148"/>
    </row>
    <row r="7" spans="2:27">
      <c r="C7" s="138" t="s">
        <v>121</v>
      </c>
      <c r="D7" s="199">
        <v>44348</v>
      </c>
    </row>
    <row r="8" spans="2:27">
      <c r="C8" s="138" t="s">
        <v>115</v>
      </c>
      <c r="D8" s="199">
        <v>44409</v>
      </c>
    </row>
    <row r="9" spans="2:27">
      <c r="C9" s="138" t="s">
        <v>116</v>
      </c>
      <c r="D9" s="199">
        <v>44958</v>
      </c>
    </row>
    <row r="10" spans="2:27">
      <c r="C10" s="138" t="s">
        <v>117</v>
      </c>
      <c r="D10" s="200" t="s">
        <v>1</v>
      </c>
    </row>
    <row r="11" spans="2:27">
      <c r="C11" s="138" t="s">
        <v>122</v>
      </c>
      <c r="D11" s="200" t="s">
        <v>152</v>
      </c>
    </row>
    <row r="12" spans="2:27" s="134" customFormat="1">
      <c r="C12" s="134" t="s">
        <v>118</v>
      </c>
      <c r="D12" s="198">
        <v>12</v>
      </c>
    </row>
    <row r="13" spans="2:27">
      <c r="C13" s="204" t="s">
        <v>119</v>
      </c>
      <c r="D13" s="203">
        <v>9554.2099999999991</v>
      </c>
      <c r="E13" s="201"/>
    </row>
    <row r="14" spans="2:27">
      <c r="C14" s="134" t="s">
        <v>123</v>
      </c>
      <c r="D14" s="188">
        <v>5.4360000000000006E-2</v>
      </c>
      <c r="E14" s="187" t="s">
        <v>153</v>
      </c>
      <c r="F14" s="202"/>
    </row>
    <row r="15" spans="2:27">
      <c r="C15" s="148" t="s">
        <v>120</v>
      </c>
      <c r="D15" s="189">
        <f>(1+D14)^(1/12)-1</f>
        <v>4.4209058128863443E-3</v>
      </c>
      <c r="E15" s="189"/>
    </row>
    <row r="16" spans="2:27">
      <c r="C16" s="155"/>
      <c r="D16" s="143"/>
      <c r="F16" s="141"/>
      <c r="G16" s="141"/>
      <c r="H16" s="142"/>
      <c r="AA16" s="151"/>
    </row>
    <row r="17" spans="3:27">
      <c r="AA17" s="139"/>
    </row>
    <row r="18" spans="3:27">
      <c r="C18" s="191" t="s">
        <v>136</v>
      </c>
      <c r="D18" s="146"/>
      <c r="E18" s="146"/>
      <c r="F18" s="190">
        <v>44348</v>
      </c>
      <c r="G18" s="190">
        <f>DATE(YEAR(F18),MONTH(F18)+1,DAY(F18))</f>
        <v>44378</v>
      </c>
      <c r="H18" s="190">
        <f>DATE(YEAR(G18),MONTH(G18)+1,DAY(G18))</f>
        <v>44409</v>
      </c>
      <c r="I18" s="190">
        <f>DATE(YEAR(H18),MONTH(H18)+1,DAY(H18))</f>
        <v>44440</v>
      </c>
      <c r="J18" s="190">
        <f t="shared" ref="J18" si="0">DATE(YEAR(I18),MONTH(I18)+1,DAY(I18))</f>
        <v>44470</v>
      </c>
      <c r="K18" s="190">
        <f t="shared" ref="K18" si="1">DATE(YEAR(J18),MONTH(J18)+1,DAY(J18))</f>
        <v>44501</v>
      </c>
      <c r="L18" s="190">
        <f t="shared" ref="L18" si="2">DATE(YEAR(K18),MONTH(K18)+1,DAY(K18))</f>
        <v>44531</v>
      </c>
      <c r="M18" s="190">
        <f t="shared" ref="M18" si="3">DATE(YEAR(L18),MONTH(L18)+1,DAY(L18))</f>
        <v>44562</v>
      </c>
      <c r="N18" s="190">
        <f t="shared" ref="N18" si="4">DATE(YEAR(M18),MONTH(M18)+1,DAY(M18))</f>
        <v>44593</v>
      </c>
      <c r="O18" s="190">
        <f t="shared" ref="O18" si="5">DATE(YEAR(N18),MONTH(N18)+1,DAY(N18))</f>
        <v>44621</v>
      </c>
      <c r="P18" s="190">
        <f t="shared" ref="P18" si="6">DATE(YEAR(O18),MONTH(O18)+1,DAY(O18))</f>
        <v>44652</v>
      </c>
      <c r="Q18" s="190">
        <f t="shared" ref="Q18" si="7">DATE(YEAR(P18),MONTH(P18)+1,DAY(P18))</f>
        <v>44682</v>
      </c>
      <c r="R18" s="190">
        <f t="shared" ref="R18" si="8">DATE(YEAR(Q18),MONTH(Q18)+1,DAY(Q18))</f>
        <v>44713</v>
      </c>
      <c r="S18" s="190">
        <f t="shared" ref="S18" si="9">DATE(YEAR(R18),MONTH(R18)+1,DAY(R18))</f>
        <v>44743</v>
      </c>
      <c r="T18" s="190">
        <f t="shared" ref="T18" si="10">DATE(YEAR(S18),MONTH(S18)+1,DAY(S18))</f>
        <v>44774</v>
      </c>
      <c r="U18" s="190">
        <f t="shared" ref="U18" si="11">DATE(YEAR(T18),MONTH(T18)+1,DAY(T18))</f>
        <v>44805</v>
      </c>
      <c r="V18" s="190">
        <f t="shared" ref="V18" si="12">DATE(YEAR(U18),MONTH(U18)+1,DAY(U18))</f>
        <v>44835</v>
      </c>
      <c r="W18" s="190">
        <f t="shared" ref="W18" si="13">DATE(YEAR(V18),MONTH(V18)+1,DAY(V18))</f>
        <v>44866</v>
      </c>
      <c r="X18" s="190">
        <f t="shared" ref="X18" si="14">DATE(YEAR(W18),MONTH(W18)+1,DAY(W18))</f>
        <v>44896</v>
      </c>
      <c r="Y18" s="190">
        <f t="shared" ref="Y18" si="15">DATE(YEAR(X18),MONTH(X18)+1,DAY(X18))</f>
        <v>44927</v>
      </c>
      <c r="Z18" s="190">
        <f t="shared" ref="Z18" si="16">DATE(YEAR(Y18),MONTH(Y18)+1,DAY(Y18))</f>
        <v>44958</v>
      </c>
      <c r="AA18" s="175"/>
    </row>
    <row r="19" spans="3:27" s="192" customFormat="1">
      <c r="C19" s="195" t="s">
        <v>124</v>
      </c>
      <c r="D19" s="193"/>
      <c r="E19" s="193"/>
      <c r="F19" s="141">
        <v>1</v>
      </c>
      <c r="G19" s="137">
        <f>F19+1</f>
        <v>2</v>
      </c>
      <c r="H19" s="137">
        <f>G19+1</f>
        <v>3</v>
      </c>
      <c r="I19" s="137">
        <f>H19+1</f>
        <v>4</v>
      </c>
      <c r="J19" s="137">
        <f t="shared" ref="J19:Z19" si="17">I19+1</f>
        <v>5</v>
      </c>
      <c r="K19" s="137">
        <f t="shared" si="17"/>
        <v>6</v>
      </c>
      <c r="L19" s="137">
        <f t="shared" si="17"/>
        <v>7</v>
      </c>
      <c r="M19" s="137">
        <f t="shared" si="17"/>
        <v>8</v>
      </c>
      <c r="N19" s="137">
        <f t="shared" si="17"/>
        <v>9</v>
      </c>
      <c r="O19" s="137">
        <f t="shared" si="17"/>
        <v>10</v>
      </c>
      <c r="P19" s="137">
        <f t="shared" si="17"/>
        <v>11</v>
      </c>
      <c r="Q19" s="137">
        <f t="shared" si="17"/>
        <v>12</v>
      </c>
      <c r="R19" s="137">
        <f t="shared" si="17"/>
        <v>13</v>
      </c>
      <c r="S19" s="137">
        <f t="shared" si="17"/>
        <v>14</v>
      </c>
      <c r="T19" s="137">
        <f t="shared" si="17"/>
        <v>15</v>
      </c>
      <c r="U19" s="137">
        <f t="shared" si="17"/>
        <v>16</v>
      </c>
      <c r="V19" s="137">
        <f t="shared" si="17"/>
        <v>17</v>
      </c>
      <c r="W19" s="137">
        <f t="shared" si="17"/>
        <v>18</v>
      </c>
      <c r="X19" s="137">
        <f t="shared" si="17"/>
        <v>19</v>
      </c>
      <c r="Y19" s="137">
        <f t="shared" si="17"/>
        <v>20</v>
      </c>
      <c r="Z19" s="137">
        <f t="shared" si="17"/>
        <v>21</v>
      </c>
      <c r="AA19" s="194"/>
    </row>
    <row r="20" spans="3:27" s="192" customFormat="1">
      <c r="C20" s="138" t="s">
        <v>125</v>
      </c>
      <c r="D20" s="141">
        <f>SUM(F20:AA20)</f>
        <v>165639.37000000002</v>
      </c>
      <c r="E20" s="193"/>
      <c r="F20" s="141">
        <v>0</v>
      </c>
      <c r="G20" s="137">
        <v>0</v>
      </c>
      <c r="H20" s="144">
        <v>8615.83</v>
      </c>
      <c r="I20" s="144">
        <v>8615.83</v>
      </c>
      <c r="J20" s="144">
        <v>8615.83</v>
      </c>
      <c r="K20" s="144">
        <v>8615.83</v>
      </c>
      <c r="L20" s="144">
        <v>8615.83</v>
      </c>
      <c r="M20" s="144">
        <v>8615.83</v>
      </c>
      <c r="N20" s="144">
        <v>8615.83</v>
      </c>
      <c r="O20" s="144">
        <v>8615.83</v>
      </c>
      <c r="P20" s="144">
        <v>8615.83</v>
      </c>
      <c r="Q20" s="144">
        <v>8615.83</v>
      </c>
      <c r="R20" s="144">
        <v>8831.23</v>
      </c>
      <c r="S20" s="144">
        <v>8831.23</v>
      </c>
      <c r="T20" s="144">
        <v>8831.23</v>
      </c>
      <c r="U20" s="144">
        <v>8831.23</v>
      </c>
      <c r="V20" s="144">
        <v>8831.23</v>
      </c>
      <c r="W20" s="144">
        <v>8831.23</v>
      </c>
      <c r="X20" s="144">
        <v>8831.23</v>
      </c>
      <c r="Y20" s="144">
        <v>8831.23</v>
      </c>
      <c r="Z20" s="144">
        <v>8831.23</v>
      </c>
      <c r="AA20" s="194"/>
    </row>
    <row r="21" spans="3:27">
      <c r="C21" s="138" t="s">
        <v>126</v>
      </c>
      <c r="F21" s="145">
        <f t="shared" ref="F21:Z21" si="18">1/(1+$D$15)^F19</f>
        <v>0.99559855257163488</v>
      </c>
      <c r="G21" s="145">
        <f t="shared" si="18"/>
        <v>0.99121647788273426</v>
      </c>
      <c r="H21" s="145">
        <f t="shared" si="18"/>
        <v>0.98685369066520401</v>
      </c>
      <c r="I21" s="145">
        <f t="shared" si="18"/>
        <v>0.98251010602625288</v>
      </c>
      <c r="J21" s="145">
        <f t="shared" si="18"/>
        <v>0.97818563944674075</v>
      </c>
      <c r="K21" s="145">
        <f t="shared" si="18"/>
        <v>0.97388020677953413</v>
      </c>
      <c r="L21" s="145">
        <f t="shared" si="18"/>
        <v>0.96959372424786849</v>
      </c>
      <c r="M21" s="145">
        <f t="shared" si="18"/>
        <v>0.9653261084437188</v>
      </c>
      <c r="N21" s="145">
        <f t="shared" si="18"/>
        <v>0.96107727632617534</v>
      </c>
      <c r="O21" s="145">
        <f t="shared" si="18"/>
        <v>0.95684714521982928</v>
      </c>
      <c r="P21" s="145">
        <f t="shared" si="18"/>
        <v>0.95263563281316299</v>
      </c>
      <c r="Q21" s="145">
        <f t="shared" si="18"/>
        <v>0.94844265715694831</v>
      </c>
      <c r="R21" s="145">
        <f t="shared" si="18"/>
        <v>0.94426813666265275</v>
      </c>
      <c r="S21" s="145">
        <f t="shared" si="18"/>
        <v>0.94011199010085189</v>
      </c>
      <c r="T21" s="145">
        <f t="shared" si="18"/>
        <v>0.93597413659964701</v>
      </c>
      <c r="U21" s="145">
        <f t="shared" si="18"/>
        <v>0.9318544956430943</v>
      </c>
      <c r="V21" s="145">
        <f t="shared" si="18"/>
        <v>0.92775298706963538</v>
      </c>
      <c r="W21" s="145">
        <f t="shared" si="18"/>
        <v>0.92366953107053962</v>
      </c>
      <c r="X21" s="145">
        <f t="shared" si="18"/>
        <v>0.91960404818834984</v>
      </c>
      <c r="Y21" s="145">
        <f t="shared" si="18"/>
        <v>0.91555645931533702</v>
      </c>
      <c r="Z21" s="145">
        <f t="shared" si="18"/>
        <v>0.91152668569196027</v>
      </c>
      <c r="AA21" s="177">
        <f>Z21</f>
        <v>0.91152668569196027</v>
      </c>
    </row>
    <row r="22" spans="3:27">
      <c r="C22" s="148" t="s">
        <v>127</v>
      </c>
      <c r="D22" s="196">
        <f>SUM(F22:AA22)</f>
        <v>157104.7726192399</v>
      </c>
      <c r="E22" s="172"/>
      <c r="F22" s="172">
        <f t="shared" ref="F22:AA22" si="19">(F20)*F21</f>
        <v>0</v>
      </c>
      <c r="G22" s="172">
        <f t="shared" si="19"/>
        <v>0</v>
      </c>
      <c r="H22" s="172">
        <f t="shared" si="19"/>
        <v>8502.5636336439838</v>
      </c>
      <c r="I22" s="172">
        <f t="shared" si="19"/>
        <v>8465.1400468041702</v>
      </c>
      <c r="J22" s="172">
        <f t="shared" si="19"/>
        <v>8427.8811779144125</v>
      </c>
      <c r="K22" s="172">
        <f t="shared" si="19"/>
        <v>8390.786301977314</v>
      </c>
      <c r="L22" s="172">
        <f t="shared" si="19"/>
        <v>8353.8546971865126</v>
      </c>
      <c r="M22" s="172">
        <f t="shared" si="19"/>
        <v>8317.0856449126459</v>
      </c>
      <c r="N22" s="172">
        <f t="shared" si="19"/>
        <v>8280.4784296893504</v>
      </c>
      <c r="O22" s="172">
        <f t="shared" si="19"/>
        <v>8244.0323391993625</v>
      </c>
      <c r="P22" s="172">
        <f t="shared" si="19"/>
        <v>8207.7466642606341</v>
      </c>
      <c r="Q22" s="172">
        <f t="shared" si="19"/>
        <v>8171.6206988125496</v>
      </c>
      <c r="R22" s="172">
        <f t="shared" si="19"/>
        <v>8339.0490965393183</v>
      </c>
      <c r="S22" s="172">
        <f t="shared" si="19"/>
        <v>8302.3452103383461</v>
      </c>
      <c r="T22" s="172">
        <f t="shared" si="19"/>
        <v>8265.8028743629002</v>
      </c>
      <c r="U22" s="172">
        <f t="shared" si="19"/>
        <v>8229.4213775581629</v>
      </c>
      <c r="V22" s="172">
        <f t="shared" si="19"/>
        <v>8193.2000119989752</v>
      </c>
      <c r="W22" s="172">
        <f t="shared" si="19"/>
        <v>8157.1380728760814</v>
      </c>
      <c r="X22" s="172">
        <f t="shared" si="19"/>
        <v>8121.2348584824003</v>
      </c>
      <c r="Y22" s="172">
        <f t="shared" si="19"/>
        <v>8085.489670199383</v>
      </c>
      <c r="Z22" s="172">
        <f t="shared" si="19"/>
        <v>8049.9018124834101</v>
      </c>
      <c r="AA22" s="172">
        <f t="shared" si="19"/>
        <v>0</v>
      </c>
    </row>
    <row r="23" spans="3:27">
      <c r="D23" s="144"/>
      <c r="E23" s="144"/>
      <c r="F23" s="149"/>
      <c r="G23" s="149"/>
      <c r="H23" s="142"/>
      <c r="I23" s="142"/>
      <c r="J23" s="142"/>
      <c r="K23" s="142"/>
      <c r="L23" s="142"/>
      <c r="M23" s="142"/>
      <c r="N23" s="142"/>
      <c r="O23" s="142"/>
      <c r="P23" s="142"/>
      <c r="Q23" s="142"/>
      <c r="R23" s="142"/>
      <c r="S23" s="142"/>
      <c r="T23" s="142"/>
      <c r="U23" s="142"/>
      <c r="V23" s="142"/>
      <c r="W23" s="142"/>
      <c r="X23" s="142"/>
      <c r="Y23" s="142"/>
      <c r="Z23" s="142"/>
      <c r="AA23" s="151"/>
    </row>
    <row r="24" spans="3:27">
      <c r="C24" s="159" t="s">
        <v>130</v>
      </c>
      <c r="D24" s="159"/>
      <c r="E24" s="159"/>
      <c r="F24" s="160">
        <f>D22+D13</f>
        <v>166658.98261923989</v>
      </c>
      <c r="G24" s="160">
        <f>F28</f>
        <v>167395.766284271</v>
      </c>
      <c r="H24" s="160">
        <f>G28</f>
        <v>168135.80720048968</v>
      </c>
      <c r="I24" s="160">
        <f>H28</f>
        <v>160263.28976789667</v>
      </c>
      <c r="J24" s="160">
        <f t="shared" ref="J24:Z24" si="20">I28</f>
        <v>152355.96867722386</v>
      </c>
      <c r="K24" s="160">
        <f t="shared" si="20"/>
        <v>144413.69006477692</v>
      </c>
      <c r="L24" s="160">
        <f t="shared" si="20"/>
        <v>136436.29938664465</v>
      </c>
      <c r="M24" s="160">
        <f t="shared" si="20"/>
        <v>128423.64141569176</v>
      </c>
      <c r="N24" s="160">
        <f t="shared" si="20"/>
        <v>120375.56023853843</v>
      </c>
      <c r="O24" s="160">
        <f t="shared" si="20"/>
        <v>112291.89925252643</v>
      </c>
      <c r="P24" s="160">
        <f t="shared" si="20"/>
        <v>104172.50116267198</v>
      </c>
      <c r="Q24" s="160">
        <f t="shared" si="20"/>
        <v>96017.207978604943</v>
      </c>
      <c r="R24" s="160">
        <f t="shared" si="20"/>
        <v>87825.861011494679</v>
      </c>
      <c r="S24" s="160">
        <f t="shared" si="20"/>
        <v>79382.900870962141</v>
      </c>
      <c r="T24" s="160">
        <f t="shared" si="20"/>
        <v>70902.615198866362</v>
      </c>
      <c r="U24" s="160">
        <f t="shared" si="20"/>
        <v>62384.838982547873</v>
      </c>
      <c r="V24" s="160">
        <f t="shared" si="20"/>
        <v>53829.406479841797</v>
      </c>
      <c r="W24" s="160">
        <f t="shared" si="20"/>
        <v>45236.151215852748</v>
      </c>
      <c r="X24" s="160">
        <f t="shared" si="20"/>
        <v>36604.905979715521</v>
      </c>
      <c r="Y24" s="160">
        <f t="shared" si="20"/>
        <v>27935.502821341404</v>
      </c>
      <c r="Z24" s="160">
        <f t="shared" si="20"/>
        <v>19227.773048150179</v>
      </c>
      <c r="AA24" s="176"/>
    </row>
    <row r="25" spans="3:27">
      <c r="C25" s="134" t="s">
        <v>128</v>
      </c>
      <c r="D25" s="134"/>
      <c r="E25" s="134"/>
      <c r="F25" s="153">
        <f t="shared" ref="F25:Z25" si="21">F20</f>
        <v>0</v>
      </c>
      <c r="G25" s="153">
        <f t="shared" si="21"/>
        <v>0</v>
      </c>
      <c r="H25" s="153">
        <f t="shared" si="21"/>
        <v>8615.83</v>
      </c>
      <c r="I25" s="153">
        <f t="shared" si="21"/>
        <v>8615.83</v>
      </c>
      <c r="J25" s="153">
        <f t="shared" si="21"/>
        <v>8615.83</v>
      </c>
      <c r="K25" s="153">
        <f t="shared" si="21"/>
        <v>8615.83</v>
      </c>
      <c r="L25" s="153">
        <f t="shared" si="21"/>
        <v>8615.83</v>
      </c>
      <c r="M25" s="153">
        <f t="shared" si="21"/>
        <v>8615.83</v>
      </c>
      <c r="N25" s="153">
        <f t="shared" si="21"/>
        <v>8615.83</v>
      </c>
      <c r="O25" s="153">
        <f t="shared" si="21"/>
        <v>8615.83</v>
      </c>
      <c r="P25" s="153">
        <f t="shared" si="21"/>
        <v>8615.83</v>
      </c>
      <c r="Q25" s="153">
        <f t="shared" si="21"/>
        <v>8615.83</v>
      </c>
      <c r="R25" s="153">
        <f t="shared" si="21"/>
        <v>8831.23</v>
      </c>
      <c r="S25" s="153">
        <f t="shared" si="21"/>
        <v>8831.23</v>
      </c>
      <c r="T25" s="153">
        <f t="shared" si="21"/>
        <v>8831.23</v>
      </c>
      <c r="U25" s="153">
        <f t="shared" si="21"/>
        <v>8831.23</v>
      </c>
      <c r="V25" s="153">
        <f t="shared" si="21"/>
        <v>8831.23</v>
      </c>
      <c r="W25" s="153">
        <f t="shared" si="21"/>
        <v>8831.23</v>
      </c>
      <c r="X25" s="153">
        <f t="shared" si="21"/>
        <v>8831.23</v>
      </c>
      <c r="Y25" s="153">
        <f t="shared" si="21"/>
        <v>8831.23</v>
      </c>
      <c r="Z25" s="153">
        <f t="shared" si="21"/>
        <v>8831.23</v>
      </c>
      <c r="AA25" s="176"/>
    </row>
    <row r="26" spans="3:27">
      <c r="C26" s="134" t="s">
        <v>154</v>
      </c>
      <c r="D26" s="134"/>
      <c r="E26" s="134"/>
      <c r="F26" s="153">
        <f>-F24*$D$15</f>
        <v>-736.78366503112181</v>
      </c>
      <c r="G26" s="153">
        <f>-G24*$D$15</f>
        <v>-740.04091621869759</v>
      </c>
      <c r="H26" s="153">
        <f>-H24*$D$15</f>
        <v>-743.31256740698245</v>
      </c>
      <c r="I26" s="153">
        <f t="shared" ref="I26:Z26" si="22">-I24*$D$15</f>
        <v>-708.50890932718301</v>
      </c>
      <c r="J26" s="153">
        <f t="shared" si="22"/>
        <v>-673.55138755306882</v>
      </c>
      <c r="K26" s="153">
        <f t="shared" si="22"/>
        <v>-638.43932186773918</v>
      </c>
      <c r="L26" s="153">
        <f t="shared" si="22"/>
        <v>-603.17202904711894</v>
      </c>
      <c r="M26" s="153">
        <f t="shared" si="22"/>
        <v>-567.74882284666319</v>
      </c>
      <c r="N26" s="153">
        <f t="shared" si="22"/>
        <v>-532.16901398800485</v>
      </c>
      <c r="O26" s="153">
        <f t="shared" si="22"/>
        <v>-496.43191014554185</v>
      </c>
      <c r="P26" s="153">
        <f t="shared" si="22"/>
        <v>-460.53681593296602</v>
      </c>
      <c r="Q26" s="153">
        <f t="shared" si="22"/>
        <v>-424.48303288973165</v>
      </c>
      <c r="R26" s="153">
        <f t="shared" si="22"/>
        <v>-388.26985946746498</v>
      </c>
      <c r="S26" s="153">
        <f t="shared" si="22"/>
        <v>-350.94432790421695</v>
      </c>
      <c r="T26" s="153">
        <f t="shared" si="22"/>
        <v>-313.45378368151199</v>
      </c>
      <c r="U26" s="153">
        <f t="shared" si="22"/>
        <v>-275.79749729392449</v>
      </c>
      <c r="V26" s="153">
        <f t="shared" si="22"/>
        <v>-237.97473601095444</v>
      </c>
      <c r="W26" s="153">
        <f t="shared" si="22"/>
        <v>-199.98476386276909</v>
      </c>
      <c r="X26" s="153">
        <f t="shared" si="22"/>
        <v>-161.82684162588245</v>
      </c>
      <c r="Y26" s="153">
        <f t="shared" si="22"/>
        <v>-123.50022680877109</v>
      </c>
      <c r="Z26" s="153">
        <f t="shared" si="22"/>
        <v>-85.004173637426504</v>
      </c>
      <c r="AA26" s="176"/>
    </row>
    <row r="27" spans="3:27">
      <c r="C27" s="134" t="s">
        <v>129</v>
      </c>
      <c r="D27" s="134"/>
      <c r="E27" s="134"/>
      <c r="F27" s="153">
        <f>-F25-F26</f>
        <v>736.78366503112181</v>
      </c>
      <c r="G27" s="153">
        <f>-G25-G26</f>
        <v>740.04091621869759</v>
      </c>
      <c r="H27" s="153">
        <f t="shared" ref="H27:Z27" si="23">-H25-H26</f>
        <v>-7872.5174325930175</v>
      </c>
      <c r="I27" s="153">
        <f t="shared" si="23"/>
        <v>-7907.3210906728173</v>
      </c>
      <c r="J27" s="153">
        <f t="shared" si="23"/>
        <v>-7942.2786124469312</v>
      </c>
      <c r="K27" s="153">
        <f t="shared" si="23"/>
        <v>-7977.3906781322603</v>
      </c>
      <c r="L27" s="153">
        <f t="shared" si="23"/>
        <v>-8012.6579709528814</v>
      </c>
      <c r="M27" s="153">
        <f t="shared" si="23"/>
        <v>-8048.0811771533372</v>
      </c>
      <c r="N27" s="153">
        <f t="shared" si="23"/>
        <v>-8083.6609860119952</v>
      </c>
      <c r="O27" s="153">
        <f t="shared" si="23"/>
        <v>-8119.3980898544578</v>
      </c>
      <c r="P27" s="153">
        <f t="shared" si="23"/>
        <v>-8155.2931840670335</v>
      </c>
      <c r="Q27" s="153">
        <f t="shared" si="23"/>
        <v>-8191.3469671102685</v>
      </c>
      <c r="R27" s="153">
        <f t="shared" si="23"/>
        <v>-8442.9601405325338</v>
      </c>
      <c r="S27" s="153">
        <f t="shared" si="23"/>
        <v>-8480.2856720957825</v>
      </c>
      <c r="T27" s="153">
        <f t="shared" si="23"/>
        <v>-8517.7762163184871</v>
      </c>
      <c r="U27" s="153">
        <f t="shared" si="23"/>
        <v>-8555.432502706075</v>
      </c>
      <c r="V27" s="153">
        <f t="shared" si="23"/>
        <v>-8593.2552639890455</v>
      </c>
      <c r="W27" s="153">
        <f t="shared" si="23"/>
        <v>-8631.2452361372307</v>
      </c>
      <c r="X27" s="153">
        <f t="shared" si="23"/>
        <v>-8669.403158374118</v>
      </c>
      <c r="Y27" s="153">
        <f t="shared" si="23"/>
        <v>-8707.7297731912277</v>
      </c>
      <c r="Z27" s="153">
        <f t="shared" si="23"/>
        <v>-8746.2258263625736</v>
      </c>
      <c r="AA27" s="176"/>
    </row>
    <row r="28" spans="3:27">
      <c r="C28" s="147" t="s">
        <v>131</v>
      </c>
      <c r="D28" s="147"/>
      <c r="E28" s="147"/>
      <c r="F28" s="161">
        <f>F24+F27</f>
        <v>167395.766284271</v>
      </c>
      <c r="G28" s="161">
        <f t="shared" ref="G28:Z28" si="24">G24+G27</f>
        <v>168135.80720048968</v>
      </c>
      <c r="H28" s="161">
        <f t="shared" si="24"/>
        <v>160263.28976789667</v>
      </c>
      <c r="I28" s="161">
        <f t="shared" si="24"/>
        <v>152355.96867722386</v>
      </c>
      <c r="J28" s="161">
        <f t="shared" si="24"/>
        <v>144413.69006477692</v>
      </c>
      <c r="K28" s="161">
        <f t="shared" si="24"/>
        <v>136436.29938664465</v>
      </c>
      <c r="L28" s="161">
        <f t="shared" si="24"/>
        <v>128423.64141569176</v>
      </c>
      <c r="M28" s="161">
        <f t="shared" si="24"/>
        <v>120375.56023853843</v>
      </c>
      <c r="N28" s="161">
        <f t="shared" si="24"/>
        <v>112291.89925252643</v>
      </c>
      <c r="O28" s="161">
        <f t="shared" si="24"/>
        <v>104172.50116267198</v>
      </c>
      <c r="P28" s="161">
        <f t="shared" si="24"/>
        <v>96017.207978604943</v>
      </c>
      <c r="Q28" s="161">
        <f t="shared" si="24"/>
        <v>87825.861011494679</v>
      </c>
      <c r="R28" s="161">
        <f t="shared" si="24"/>
        <v>79382.900870962141</v>
      </c>
      <c r="S28" s="161">
        <f t="shared" si="24"/>
        <v>70902.615198866362</v>
      </c>
      <c r="T28" s="161">
        <f t="shared" si="24"/>
        <v>62384.838982547873</v>
      </c>
      <c r="U28" s="161">
        <f t="shared" si="24"/>
        <v>53829.406479841797</v>
      </c>
      <c r="V28" s="161">
        <f t="shared" si="24"/>
        <v>45236.151215852748</v>
      </c>
      <c r="W28" s="161">
        <f t="shared" si="24"/>
        <v>36604.905979715521</v>
      </c>
      <c r="X28" s="161">
        <f t="shared" si="24"/>
        <v>27935.502821341404</v>
      </c>
      <c r="Y28" s="161">
        <f t="shared" si="24"/>
        <v>19227.773048150179</v>
      </c>
      <c r="Z28" s="218">
        <f t="shared" si="24"/>
        <v>10481.547221787605</v>
      </c>
      <c r="AA28" s="176"/>
    </row>
    <row r="29" spans="3:27">
      <c r="Y29" s="144"/>
      <c r="Z29" s="144"/>
      <c r="AA29" s="178"/>
    </row>
    <row r="30" spans="3:27">
      <c r="C30" s="136" t="s">
        <v>137</v>
      </c>
      <c r="D30" s="163"/>
      <c r="E30" s="190"/>
      <c r="F30" s="190">
        <v>44348</v>
      </c>
      <c r="G30" s="190">
        <f>DATE(YEAR(F30),MONTH(F30)+1,DAY(F30))</f>
        <v>44378</v>
      </c>
      <c r="H30" s="190">
        <f>DATE(YEAR(G30),MONTH(G30)+1,DAY(G30))</f>
        <v>44409</v>
      </c>
      <c r="I30" s="190">
        <f>DATE(YEAR(H30),MONTH(H30)+1,DAY(H30))</f>
        <v>44440</v>
      </c>
      <c r="J30" s="190">
        <f t="shared" ref="J30" si="25">DATE(YEAR(I30),MONTH(I30)+1,DAY(I30))</f>
        <v>44470</v>
      </c>
      <c r="K30" s="190">
        <f t="shared" ref="K30" si="26">DATE(YEAR(J30),MONTH(J30)+1,DAY(J30))</f>
        <v>44501</v>
      </c>
      <c r="L30" s="190">
        <f t="shared" ref="L30" si="27">DATE(YEAR(K30),MONTH(K30)+1,DAY(K30))</f>
        <v>44531</v>
      </c>
      <c r="M30" s="190">
        <f t="shared" ref="M30" si="28">DATE(YEAR(L30),MONTH(L30)+1,DAY(L30))</f>
        <v>44562</v>
      </c>
      <c r="N30" s="190">
        <f t="shared" ref="N30" si="29">DATE(YEAR(M30),MONTH(M30)+1,DAY(M30))</f>
        <v>44593</v>
      </c>
      <c r="O30" s="190">
        <f t="shared" ref="O30" si="30">DATE(YEAR(N30),MONTH(N30)+1,DAY(N30))</f>
        <v>44621</v>
      </c>
      <c r="P30" s="190">
        <f t="shared" ref="P30" si="31">DATE(YEAR(O30),MONTH(O30)+1,DAY(O30))</f>
        <v>44652</v>
      </c>
      <c r="Q30" s="190">
        <f t="shared" ref="Q30" si="32">DATE(YEAR(P30),MONTH(P30)+1,DAY(P30))</f>
        <v>44682</v>
      </c>
      <c r="R30" s="190">
        <f t="shared" ref="R30" si="33">DATE(YEAR(Q30),MONTH(Q30)+1,DAY(Q30))</f>
        <v>44713</v>
      </c>
      <c r="S30" s="190">
        <f t="shared" ref="S30" si="34">DATE(YEAR(R30),MONTH(R30)+1,DAY(R30))</f>
        <v>44743</v>
      </c>
      <c r="T30" s="190">
        <f t="shared" ref="T30" si="35">DATE(YEAR(S30),MONTH(S30)+1,DAY(S30))</f>
        <v>44774</v>
      </c>
      <c r="U30" s="190">
        <f t="shared" ref="U30" si="36">DATE(YEAR(T30),MONTH(T30)+1,DAY(T30))</f>
        <v>44805</v>
      </c>
      <c r="V30" s="190">
        <f t="shared" ref="V30" si="37">DATE(YEAR(U30),MONTH(U30)+1,DAY(U30))</f>
        <v>44835</v>
      </c>
      <c r="W30" s="190">
        <f t="shared" ref="W30" si="38">DATE(YEAR(V30),MONTH(V30)+1,DAY(V30))</f>
        <v>44866</v>
      </c>
      <c r="X30" s="190">
        <f t="shared" ref="X30" si="39">DATE(YEAR(W30),MONTH(W30)+1,DAY(W30))</f>
        <v>44896</v>
      </c>
      <c r="Y30" s="190">
        <f t="shared" ref="Y30" si="40">DATE(YEAR(X30),MONTH(X30)+1,DAY(X30))</f>
        <v>44927</v>
      </c>
      <c r="Z30" s="190">
        <f t="shared" ref="Z30" si="41">DATE(YEAR(Y30),MONTH(Y30)+1,DAY(Y30))</f>
        <v>44958</v>
      </c>
      <c r="AA30" s="174"/>
    </row>
    <row r="31" spans="3:27">
      <c r="C31" s="154"/>
      <c r="Z31" s="141"/>
      <c r="AA31" s="151"/>
    </row>
    <row r="32" spans="3:27">
      <c r="C32" s="166" t="s">
        <v>132</v>
      </c>
      <c r="D32" s="148"/>
      <c r="E32" s="148"/>
      <c r="F32" s="148"/>
      <c r="G32" s="148"/>
    </row>
    <row r="33" spans="3:26">
      <c r="C33" s="157" t="s">
        <v>139</v>
      </c>
      <c r="F33" s="141">
        <f>-SUM(F27:Q27)</f>
        <v>78833.121607745168</v>
      </c>
      <c r="G33" s="150" t="s">
        <v>133</v>
      </c>
    </row>
    <row r="34" spans="3:26">
      <c r="C34" s="157" t="s">
        <v>140</v>
      </c>
      <c r="D34" s="151"/>
      <c r="F34" s="141">
        <f>D22-F33+D13</f>
        <v>87825.861011494737</v>
      </c>
      <c r="G34" s="150" t="s">
        <v>134</v>
      </c>
      <c r="J34" s="141"/>
    </row>
    <row r="35" spans="3:26">
      <c r="C35" s="179" t="s">
        <v>141</v>
      </c>
      <c r="D35" s="148"/>
      <c r="E35" s="148"/>
      <c r="F35" s="172">
        <f>-SUM(F33:F34)</f>
        <v>-166658.98261923989</v>
      </c>
      <c r="G35" s="186" t="s">
        <v>135</v>
      </c>
      <c r="J35" s="142"/>
    </row>
    <row r="36" spans="3:26">
      <c r="C36" s="140"/>
      <c r="F36" s="165">
        <f>SUM(F33:F35)</f>
        <v>0</v>
      </c>
      <c r="I36" s="142"/>
      <c r="J36" s="141"/>
    </row>
    <row r="37" spans="3:26">
      <c r="C37" s="140"/>
      <c r="F37" s="141"/>
    </row>
    <row r="38" spans="3:26" s="151" customFormat="1">
      <c r="C38" s="168" t="s">
        <v>149</v>
      </c>
      <c r="D38" s="168"/>
      <c r="E38" s="168"/>
      <c r="F38" s="169">
        <f>F33</f>
        <v>78833.121607745168</v>
      </c>
      <c r="G38" s="169">
        <f t="shared" ref="G38:Z38" si="42">F52</f>
        <v>88012.865413308828</v>
      </c>
      <c r="H38" s="169">
        <f t="shared" si="42"/>
        <v>97233.192001623305</v>
      </c>
      <c r="I38" s="169">
        <f t="shared" si="42"/>
        <v>97878.450785348774</v>
      </c>
      <c r="J38" s="169">
        <f t="shared" si="42"/>
        <v>98526.562197382038</v>
      </c>
      <c r="K38" s="169">
        <f t="shared" si="42"/>
        <v>99177.538848924145</v>
      </c>
      <c r="L38" s="169">
        <f t="shared" si="42"/>
        <v>99831.393406929114</v>
      </c>
      <c r="M38" s="169">
        <f t="shared" si="42"/>
        <v>100488.13859435036</v>
      </c>
      <c r="N38" s="169">
        <f t="shared" si="42"/>
        <v>101147.78719038825</v>
      </c>
      <c r="O38" s="169">
        <f t="shared" si="42"/>
        <v>101810.35203073882</v>
      </c>
      <c r="P38" s="169">
        <f t="shared" si="42"/>
        <v>93690.95394088437</v>
      </c>
      <c r="Q38" s="169">
        <f t="shared" si="42"/>
        <v>85535.660756817335</v>
      </c>
      <c r="R38" s="169">
        <f t="shared" si="42"/>
        <v>77344.31378970707</v>
      </c>
      <c r="S38" s="169">
        <f t="shared" si="42"/>
        <v>68901.353649174533</v>
      </c>
      <c r="T38" s="169">
        <f t="shared" si="42"/>
        <v>60421.067977078754</v>
      </c>
      <c r="U38" s="169">
        <f t="shared" si="42"/>
        <v>51903.291760760265</v>
      </c>
      <c r="V38" s="169">
        <f t="shared" si="42"/>
        <v>43347.859258054188</v>
      </c>
      <c r="W38" s="169">
        <f t="shared" si="42"/>
        <v>34754.603994065139</v>
      </c>
      <c r="X38" s="169">
        <f t="shared" si="42"/>
        <v>26123.358757927908</v>
      </c>
      <c r="Y38" s="169">
        <f t="shared" si="42"/>
        <v>17453.955599553788</v>
      </c>
      <c r="Z38" s="169">
        <f t="shared" si="42"/>
        <v>8746.2258263625608</v>
      </c>
    </row>
    <row r="39" spans="3:26" s="151" customFormat="1">
      <c r="C39" s="170" t="s">
        <v>150</v>
      </c>
      <c r="D39" s="170"/>
      <c r="E39" s="170"/>
      <c r="F39" s="171">
        <f>F34</f>
        <v>87825.861011494737</v>
      </c>
      <c r="G39" s="171">
        <f t="shared" ref="G39:O39" si="43">G24-G38</f>
        <v>79382.90087096217</v>
      </c>
      <c r="H39" s="171">
        <f t="shared" si="43"/>
        <v>70902.615198866377</v>
      </c>
      <c r="I39" s="171">
        <f t="shared" si="43"/>
        <v>62384.838982547895</v>
      </c>
      <c r="J39" s="171">
        <f t="shared" si="43"/>
        <v>53829.406479841826</v>
      </c>
      <c r="K39" s="171">
        <f t="shared" si="43"/>
        <v>45236.151215852777</v>
      </c>
      <c r="L39" s="171">
        <f t="shared" si="43"/>
        <v>36604.905979715535</v>
      </c>
      <c r="M39" s="171">
        <f t="shared" si="43"/>
        <v>27935.502821341404</v>
      </c>
      <c r="N39" s="171">
        <f t="shared" si="43"/>
        <v>19227.773048150179</v>
      </c>
      <c r="O39" s="171">
        <f t="shared" si="43"/>
        <v>10481.547221787609</v>
      </c>
      <c r="P39" s="171">
        <f t="shared" ref="P39:Z39" si="44">O53</f>
        <v>10481.547221787609</v>
      </c>
      <c r="Q39" s="171">
        <f t="shared" si="44"/>
        <v>10481.547221787609</v>
      </c>
      <c r="R39" s="171">
        <f t="shared" si="44"/>
        <v>10481.547221787609</v>
      </c>
      <c r="S39" s="171">
        <f t="shared" si="44"/>
        <v>10481.547221787609</v>
      </c>
      <c r="T39" s="171">
        <f t="shared" si="44"/>
        <v>10481.547221787609</v>
      </c>
      <c r="U39" s="171">
        <f t="shared" si="44"/>
        <v>10481.547221787609</v>
      </c>
      <c r="V39" s="171">
        <f t="shared" si="44"/>
        <v>10481.547221787609</v>
      </c>
      <c r="W39" s="171">
        <f t="shared" si="44"/>
        <v>10481.547221787609</v>
      </c>
      <c r="X39" s="171">
        <f t="shared" si="44"/>
        <v>10481.547221787609</v>
      </c>
      <c r="Y39" s="171">
        <f t="shared" si="44"/>
        <v>10481.547221787609</v>
      </c>
      <c r="Z39" s="171">
        <f t="shared" si="44"/>
        <v>10481.547221787609</v>
      </c>
    </row>
    <row r="40" spans="3:26" s="151" customFormat="1">
      <c r="F40" s="156">
        <f t="shared" ref="F40:Z40" si="45">SUM(F38:F39)-F24</f>
        <v>0</v>
      </c>
      <c r="G40" s="156">
        <f t="shared" si="45"/>
        <v>0</v>
      </c>
      <c r="H40" s="156">
        <f t="shared" si="45"/>
        <v>0</v>
      </c>
      <c r="I40" s="156">
        <f t="shared" si="45"/>
        <v>0</v>
      </c>
      <c r="J40" s="156">
        <f t="shared" si="45"/>
        <v>0</v>
      </c>
      <c r="K40" s="156">
        <f t="shared" si="45"/>
        <v>0</v>
      </c>
      <c r="L40" s="156">
        <f t="shared" si="45"/>
        <v>0</v>
      </c>
      <c r="M40" s="156">
        <f t="shared" si="45"/>
        <v>0</v>
      </c>
      <c r="N40" s="156">
        <f t="shared" si="45"/>
        <v>0</v>
      </c>
      <c r="O40" s="156">
        <f t="shared" si="45"/>
        <v>0</v>
      </c>
      <c r="P40" s="156">
        <f t="shared" si="45"/>
        <v>0</v>
      </c>
      <c r="Q40" s="156">
        <f t="shared" si="45"/>
        <v>0</v>
      </c>
      <c r="R40" s="156">
        <f t="shared" si="45"/>
        <v>0</v>
      </c>
      <c r="S40" s="156">
        <f t="shared" si="45"/>
        <v>0</v>
      </c>
      <c r="T40" s="156">
        <f t="shared" si="45"/>
        <v>0</v>
      </c>
      <c r="U40" s="156">
        <f t="shared" si="45"/>
        <v>0</v>
      </c>
      <c r="V40" s="156">
        <f t="shared" si="45"/>
        <v>0</v>
      </c>
      <c r="W40" s="156">
        <f t="shared" si="45"/>
        <v>0</v>
      </c>
      <c r="X40" s="156">
        <f t="shared" si="45"/>
        <v>0</v>
      </c>
      <c r="Y40" s="156">
        <f t="shared" si="45"/>
        <v>0</v>
      </c>
      <c r="Z40" s="156">
        <f t="shared" si="45"/>
        <v>0</v>
      </c>
    </row>
    <row r="41" spans="3:26">
      <c r="C41" s="167" t="s">
        <v>151</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3:26">
      <c r="C42" s="157" t="s">
        <v>142</v>
      </c>
      <c r="D42" s="162"/>
      <c r="E42" s="162"/>
      <c r="F42" s="162">
        <f t="shared" ref="F42:Z42" si="46">F25</f>
        <v>0</v>
      </c>
      <c r="G42" s="162">
        <f t="shared" si="46"/>
        <v>0</v>
      </c>
      <c r="H42" s="162">
        <f t="shared" si="46"/>
        <v>8615.83</v>
      </c>
      <c r="I42" s="162">
        <f t="shared" si="46"/>
        <v>8615.83</v>
      </c>
      <c r="J42" s="162">
        <f t="shared" si="46"/>
        <v>8615.83</v>
      </c>
      <c r="K42" s="162">
        <f t="shared" si="46"/>
        <v>8615.83</v>
      </c>
      <c r="L42" s="162">
        <f t="shared" si="46"/>
        <v>8615.83</v>
      </c>
      <c r="M42" s="162">
        <f t="shared" si="46"/>
        <v>8615.83</v>
      </c>
      <c r="N42" s="162">
        <f t="shared" si="46"/>
        <v>8615.83</v>
      </c>
      <c r="O42" s="162">
        <f t="shared" si="46"/>
        <v>8615.83</v>
      </c>
      <c r="P42" s="162">
        <f t="shared" si="46"/>
        <v>8615.83</v>
      </c>
      <c r="Q42" s="162">
        <f t="shared" si="46"/>
        <v>8615.83</v>
      </c>
      <c r="R42" s="162">
        <f t="shared" si="46"/>
        <v>8831.23</v>
      </c>
      <c r="S42" s="162">
        <f t="shared" si="46"/>
        <v>8831.23</v>
      </c>
      <c r="T42" s="162">
        <f t="shared" si="46"/>
        <v>8831.23</v>
      </c>
      <c r="U42" s="162">
        <f t="shared" si="46"/>
        <v>8831.23</v>
      </c>
      <c r="V42" s="162">
        <f t="shared" si="46"/>
        <v>8831.23</v>
      </c>
      <c r="W42" s="162">
        <f t="shared" si="46"/>
        <v>8831.23</v>
      </c>
      <c r="X42" s="162">
        <f t="shared" si="46"/>
        <v>8831.23</v>
      </c>
      <c r="Y42" s="162">
        <f t="shared" si="46"/>
        <v>8831.23</v>
      </c>
      <c r="Z42" s="162">
        <f t="shared" si="46"/>
        <v>8831.23</v>
      </c>
    </row>
    <row r="43" spans="3:26">
      <c r="C43" s="157" t="s">
        <v>143</v>
      </c>
      <c r="D43" s="134"/>
      <c r="E43" s="134"/>
      <c r="F43" s="153">
        <f t="shared" ref="F43:Z43" si="47">F26</f>
        <v>-736.78366503112181</v>
      </c>
      <c r="G43" s="153">
        <f t="shared" si="47"/>
        <v>-740.04091621869759</v>
      </c>
      <c r="H43" s="153">
        <f t="shared" si="47"/>
        <v>-743.31256740698245</v>
      </c>
      <c r="I43" s="153">
        <f t="shared" si="47"/>
        <v>-708.50890932718301</v>
      </c>
      <c r="J43" s="153">
        <f t="shared" si="47"/>
        <v>-673.55138755306882</v>
      </c>
      <c r="K43" s="153">
        <f t="shared" si="47"/>
        <v>-638.43932186773918</v>
      </c>
      <c r="L43" s="153">
        <f t="shared" si="47"/>
        <v>-603.17202904711894</v>
      </c>
      <c r="M43" s="153">
        <f t="shared" si="47"/>
        <v>-567.74882284666319</v>
      </c>
      <c r="N43" s="153">
        <f t="shared" si="47"/>
        <v>-532.16901398800485</v>
      </c>
      <c r="O43" s="153">
        <f t="shared" si="47"/>
        <v>-496.43191014554185</v>
      </c>
      <c r="P43" s="153">
        <f t="shared" si="47"/>
        <v>-460.53681593296602</v>
      </c>
      <c r="Q43" s="153">
        <f t="shared" si="47"/>
        <v>-424.48303288973165</v>
      </c>
      <c r="R43" s="153">
        <f t="shared" si="47"/>
        <v>-388.26985946746498</v>
      </c>
      <c r="S43" s="153">
        <f t="shared" si="47"/>
        <v>-350.94432790421695</v>
      </c>
      <c r="T43" s="153">
        <f t="shared" si="47"/>
        <v>-313.45378368151199</v>
      </c>
      <c r="U43" s="153">
        <f t="shared" si="47"/>
        <v>-275.79749729392449</v>
      </c>
      <c r="V43" s="153">
        <f t="shared" si="47"/>
        <v>-237.97473601095444</v>
      </c>
      <c r="W43" s="153">
        <f t="shared" si="47"/>
        <v>-199.98476386276909</v>
      </c>
      <c r="X43" s="153">
        <f t="shared" si="47"/>
        <v>-161.82684162588245</v>
      </c>
      <c r="Y43" s="153">
        <f t="shared" si="47"/>
        <v>-123.50022680877109</v>
      </c>
      <c r="Z43" s="153">
        <f t="shared" si="47"/>
        <v>-85.004173637426504</v>
      </c>
    </row>
    <row r="44" spans="3:26">
      <c r="C44" s="157" t="s">
        <v>144</v>
      </c>
      <c r="D44" s="134"/>
      <c r="E44" s="134"/>
      <c r="F44" s="153">
        <f t="shared" ref="F44:N44" si="48">F27</f>
        <v>736.78366503112181</v>
      </c>
      <c r="G44" s="153">
        <f t="shared" si="48"/>
        <v>740.04091621869759</v>
      </c>
      <c r="H44" s="153">
        <f t="shared" si="48"/>
        <v>-7872.5174325930175</v>
      </c>
      <c r="I44" s="153">
        <f t="shared" si="48"/>
        <v>-7907.3210906728173</v>
      </c>
      <c r="J44" s="153">
        <f t="shared" si="48"/>
        <v>-7942.2786124469312</v>
      </c>
      <c r="K44" s="153">
        <f t="shared" si="48"/>
        <v>-7977.3906781322603</v>
      </c>
      <c r="L44" s="153">
        <f t="shared" si="48"/>
        <v>-8012.6579709528814</v>
      </c>
      <c r="M44" s="153">
        <f t="shared" si="48"/>
        <v>-8048.0811771533372</v>
      </c>
      <c r="N44" s="153">
        <f t="shared" si="48"/>
        <v>-8083.6609860119952</v>
      </c>
      <c r="O44" s="141">
        <v>0</v>
      </c>
      <c r="P44" s="141">
        <v>0</v>
      </c>
      <c r="Q44" s="141">
        <v>0</v>
      </c>
      <c r="R44" s="141">
        <v>0</v>
      </c>
      <c r="S44" s="141">
        <v>0</v>
      </c>
      <c r="T44" s="141">
        <v>0</v>
      </c>
      <c r="U44" s="141">
        <v>0</v>
      </c>
      <c r="V44" s="141">
        <v>0</v>
      </c>
      <c r="W44" s="141">
        <v>0</v>
      </c>
      <c r="X44" s="141">
        <v>0</v>
      </c>
      <c r="Y44" s="141">
        <v>0</v>
      </c>
      <c r="Z44" s="141">
        <v>0</v>
      </c>
    </row>
    <row r="45" spans="3:26">
      <c r="C45" s="179" t="s">
        <v>145</v>
      </c>
      <c r="D45" s="148"/>
      <c r="E45" s="148"/>
      <c r="F45" s="172">
        <v>0</v>
      </c>
      <c r="G45" s="172">
        <v>0</v>
      </c>
      <c r="H45" s="172">
        <v>0</v>
      </c>
      <c r="I45" s="172">
        <v>0</v>
      </c>
      <c r="J45" s="172">
        <v>0</v>
      </c>
      <c r="K45" s="172">
        <v>0</v>
      </c>
      <c r="L45" s="172">
        <v>0</v>
      </c>
      <c r="M45" s="172">
        <v>0</v>
      </c>
      <c r="N45" s="172">
        <v>0</v>
      </c>
      <c r="O45" s="180">
        <f t="shared" ref="O45:Z45" si="49">O27</f>
        <v>-8119.3980898544578</v>
      </c>
      <c r="P45" s="180">
        <f t="shared" si="49"/>
        <v>-8155.2931840670335</v>
      </c>
      <c r="Q45" s="180">
        <f t="shared" si="49"/>
        <v>-8191.3469671102685</v>
      </c>
      <c r="R45" s="180">
        <f t="shared" si="49"/>
        <v>-8442.9601405325338</v>
      </c>
      <c r="S45" s="180">
        <f t="shared" si="49"/>
        <v>-8480.2856720957825</v>
      </c>
      <c r="T45" s="180">
        <f t="shared" si="49"/>
        <v>-8517.7762163184871</v>
      </c>
      <c r="U45" s="180">
        <f t="shared" si="49"/>
        <v>-8555.432502706075</v>
      </c>
      <c r="V45" s="180">
        <f t="shared" si="49"/>
        <v>-8593.2552639890455</v>
      </c>
      <c r="W45" s="180">
        <f t="shared" si="49"/>
        <v>-8631.2452361372307</v>
      </c>
      <c r="X45" s="180">
        <f t="shared" si="49"/>
        <v>-8669.403158374118</v>
      </c>
      <c r="Y45" s="180">
        <f t="shared" si="49"/>
        <v>-8707.7297731912277</v>
      </c>
      <c r="Z45" s="180">
        <f t="shared" si="49"/>
        <v>-8746.2258263625736</v>
      </c>
    </row>
    <row r="46" spans="3:26" s="134" customFormat="1">
      <c r="F46" s="164">
        <f>SUM(F42:F45)</f>
        <v>0</v>
      </c>
      <c r="G46" s="164">
        <f t="shared" ref="G46:Z46" si="50">SUM(G42:G45)</f>
        <v>0</v>
      </c>
      <c r="H46" s="164">
        <f t="shared" si="50"/>
        <v>0</v>
      </c>
      <c r="I46" s="164">
        <f t="shared" si="50"/>
        <v>0</v>
      </c>
      <c r="J46" s="164">
        <f t="shared" si="50"/>
        <v>0</v>
      </c>
      <c r="K46" s="164">
        <f t="shared" si="50"/>
        <v>0</v>
      </c>
      <c r="L46" s="164">
        <f t="shared" si="50"/>
        <v>0</v>
      </c>
      <c r="M46" s="164">
        <f t="shared" si="50"/>
        <v>0</v>
      </c>
      <c r="N46" s="164">
        <f t="shared" si="50"/>
        <v>0</v>
      </c>
      <c r="O46" s="164">
        <f t="shared" si="50"/>
        <v>0</v>
      </c>
      <c r="P46" s="164">
        <f t="shared" si="50"/>
        <v>0</v>
      </c>
      <c r="Q46" s="164">
        <f t="shared" si="50"/>
        <v>0</v>
      </c>
      <c r="R46" s="164">
        <f t="shared" si="50"/>
        <v>0</v>
      </c>
      <c r="S46" s="164">
        <f t="shared" si="50"/>
        <v>0</v>
      </c>
      <c r="T46" s="164">
        <f t="shared" si="50"/>
        <v>0</v>
      </c>
      <c r="U46" s="164">
        <f t="shared" si="50"/>
        <v>0</v>
      </c>
      <c r="V46" s="164">
        <f t="shared" si="50"/>
        <v>0</v>
      </c>
      <c r="W46" s="164">
        <f t="shared" si="50"/>
        <v>0</v>
      </c>
      <c r="X46" s="164">
        <f t="shared" si="50"/>
        <v>0</v>
      </c>
      <c r="Y46" s="164">
        <f t="shared" si="50"/>
        <v>0</v>
      </c>
      <c r="Z46" s="164">
        <f t="shared" si="50"/>
        <v>0</v>
      </c>
    </row>
    <row r="47" spans="3:26">
      <c r="H47" s="144"/>
      <c r="I47" s="144"/>
      <c r="J47" s="144"/>
      <c r="K47" s="144"/>
      <c r="L47" s="144"/>
      <c r="M47" s="144"/>
      <c r="N47" s="144"/>
      <c r="O47" s="144"/>
      <c r="P47" s="144"/>
      <c r="Q47" s="144"/>
      <c r="R47" s="144"/>
      <c r="S47" s="144"/>
      <c r="T47" s="144"/>
      <c r="U47" s="144"/>
      <c r="V47" s="144"/>
      <c r="W47" s="144"/>
      <c r="X47" s="144"/>
      <c r="Y47" s="144"/>
      <c r="Z47" s="144"/>
    </row>
    <row r="48" spans="3:26" s="135" customFormat="1">
      <c r="C48" s="181" t="s">
        <v>138</v>
      </c>
      <c r="D48" s="182"/>
      <c r="E48" s="182"/>
      <c r="F48" s="183">
        <f t="shared" ref="F48:N48" si="51">+SUM(F27:Q27)-SUM(G27:R27)</f>
        <v>9179.7438055636594</v>
      </c>
      <c r="G48" s="183">
        <f t="shared" si="51"/>
        <v>9220.3265883144777</v>
      </c>
      <c r="H48" s="183">
        <f t="shared" si="51"/>
        <v>645.25878372546867</v>
      </c>
      <c r="I48" s="183">
        <f t="shared" si="51"/>
        <v>648.11141203326406</v>
      </c>
      <c r="J48" s="183">
        <f t="shared" si="51"/>
        <v>650.97665154210699</v>
      </c>
      <c r="K48" s="183">
        <f t="shared" si="51"/>
        <v>653.85455800496857</v>
      </c>
      <c r="L48" s="183">
        <f t="shared" si="51"/>
        <v>656.74518742124201</v>
      </c>
      <c r="M48" s="183">
        <f t="shared" si="51"/>
        <v>659.64859603789228</v>
      </c>
      <c r="N48" s="183">
        <f t="shared" si="51"/>
        <v>662.56484035057656</v>
      </c>
      <c r="O48" s="183"/>
      <c r="P48" s="183"/>
      <c r="Q48" s="183"/>
      <c r="R48" s="183"/>
      <c r="S48" s="183"/>
      <c r="T48" s="183"/>
      <c r="U48" s="183"/>
      <c r="V48" s="183"/>
      <c r="W48" s="183"/>
      <c r="X48" s="183"/>
      <c r="Y48" s="183"/>
      <c r="Z48" s="183"/>
    </row>
    <row r="49" spans="3:27" s="135" customFormat="1">
      <c r="C49" s="179" t="s">
        <v>146</v>
      </c>
      <c r="D49" s="184"/>
      <c r="E49" s="184"/>
      <c r="F49" s="185">
        <f t="shared" ref="F49:N49" si="52">-F48</f>
        <v>-9179.7438055636594</v>
      </c>
      <c r="G49" s="185">
        <f t="shared" si="52"/>
        <v>-9220.3265883144777</v>
      </c>
      <c r="H49" s="185">
        <f t="shared" si="52"/>
        <v>-645.25878372546867</v>
      </c>
      <c r="I49" s="185">
        <f t="shared" si="52"/>
        <v>-648.11141203326406</v>
      </c>
      <c r="J49" s="185">
        <f t="shared" si="52"/>
        <v>-650.97665154210699</v>
      </c>
      <c r="K49" s="185">
        <f t="shared" si="52"/>
        <v>-653.85455800496857</v>
      </c>
      <c r="L49" s="185">
        <f t="shared" si="52"/>
        <v>-656.74518742124201</v>
      </c>
      <c r="M49" s="185">
        <f t="shared" si="52"/>
        <v>-659.64859603789228</v>
      </c>
      <c r="N49" s="185">
        <f t="shared" si="52"/>
        <v>-662.56484035057656</v>
      </c>
      <c r="O49" s="185"/>
      <c r="P49" s="185"/>
      <c r="Q49" s="185"/>
      <c r="R49" s="185"/>
      <c r="S49" s="185"/>
      <c r="T49" s="185"/>
      <c r="U49" s="185"/>
      <c r="V49" s="185"/>
      <c r="W49" s="185"/>
      <c r="X49" s="185"/>
      <c r="Y49" s="185"/>
      <c r="Z49" s="185"/>
    </row>
    <row r="50" spans="3:27" s="151" customFormat="1">
      <c r="C50" s="157"/>
      <c r="D50" s="135"/>
      <c r="E50" s="135"/>
      <c r="F50" s="164">
        <f>SUM(F48:F49)</f>
        <v>0</v>
      </c>
      <c r="G50" s="164">
        <f t="shared" ref="G50:N50" si="53">SUM(G48:G49)</f>
        <v>0</v>
      </c>
      <c r="H50" s="164">
        <f t="shared" si="53"/>
        <v>0</v>
      </c>
      <c r="I50" s="164">
        <f t="shared" si="53"/>
        <v>0</v>
      </c>
      <c r="J50" s="164">
        <f t="shared" si="53"/>
        <v>0</v>
      </c>
      <c r="K50" s="164">
        <f t="shared" si="53"/>
        <v>0</v>
      </c>
      <c r="L50" s="164">
        <f t="shared" si="53"/>
        <v>0</v>
      </c>
      <c r="M50" s="164">
        <f t="shared" si="53"/>
        <v>0</v>
      </c>
      <c r="N50" s="164">
        <f t="shared" si="53"/>
        <v>0</v>
      </c>
      <c r="O50" s="164"/>
      <c r="P50" s="158"/>
      <c r="Q50" s="158"/>
      <c r="R50" s="158"/>
      <c r="S50" s="158"/>
      <c r="T50" s="158"/>
      <c r="U50" s="158"/>
      <c r="V50" s="158"/>
      <c r="W50" s="158"/>
      <c r="X50" s="158"/>
      <c r="Y50" s="158"/>
      <c r="Z50" s="158"/>
    </row>
    <row r="51" spans="3:27" s="151" customFormat="1">
      <c r="C51" s="157"/>
      <c r="D51" s="135"/>
      <c r="E51" s="135"/>
      <c r="F51" s="158"/>
      <c r="G51" s="158"/>
      <c r="H51" s="158"/>
      <c r="I51" s="158"/>
      <c r="J51" s="158"/>
      <c r="K51" s="158"/>
      <c r="L51" s="158"/>
      <c r="M51" s="158"/>
      <c r="N51" s="158"/>
      <c r="O51" s="158"/>
      <c r="P51" s="158"/>
      <c r="Q51" s="158"/>
      <c r="R51" s="158"/>
      <c r="S51" s="158"/>
      <c r="T51" s="158"/>
      <c r="U51" s="158"/>
      <c r="V51" s="158"/>
      <c r="W51" s="158"/>
      <c r="X51" s="158"/>
      <c r="Y51" s="158"/>
      <c r="Z51" s="158"/>
    </row>
    <row r="52" spans="3:27" s="151" customFormat="1">
      <c r="C52" s="168" t="s">
        <v>147</v>
      </c>
      <c r="D52" s="168"/>
      <c r="E52" s="168"/>
      <c r="F52" s="169">
        <f t="shared" ref="F52:N52" si="54">F38+F48</f>
        <v>88012.865413308828</v>
      </c>
      <c r="G52" s="169">
        <f t="shared" si="54"/>
        <v>97233.192001623305</v>
      </c>
      <c r="H52" s="169">
        <f t="shared" si="54"/>
        <v>97878.450785348774</v>
      </c>
      <c r="I52" s="169">
        <f t="shared" si="54"/>
        <v>98526.562197382038</v>
      </c>
      <c r="J52" s="169">
        <f t="shared" si="54"/>
        <v>99177.538848924145</v>
      </c>
      <c r="K52" s="169">
        <f t="shared" si="54"/>
        <v>99831.393406929114</v>
      </c>
      <c r="L52" s="169">
        <f t="shared" si="54"/>
        <v>100488.13859435036</v>
      </c>
      <c r="M52" s="169">
        <f t="shared" si="54"/>
        <v>101147.78719038825</v>
      </c>
      <c r="N52" s="169">
        <f t="shared" si="54"/>
        <v>101810.35203073882</v>
      </c>
      <c r="O52" s="169">
        <f t="shared" ref="O52:Z52" si="55">O38+O48+O45</f>
        <v>93690.95394088437</v>
      </c>
      <c r="P52" s="169">
        <f t="shared" si="55"/>
        <v>85535.660756817335</v>
      </c>
      <c r="Q52" s="169">
        <f t="shared" si="55"/>
        <v>77344.31378970707</v>
      </c>
      <c r="R52" s="169">
        <f t="shared" si="55"/>
        <v>68901.353649174533</v>
      </c>
      <c r="S52" s="169">
        <f t="shared" si="55"/>
        <v>60421.067977078754</v>
      </c>
      <c r="T52" s="169">
        <f t="shared" si="55"/>
        <v>51903.291760760265</v>
      </c>
      <c r="U52" s="169">
        <f t="shared" si="55"/>
        <v>43347.859258054188</v>
      </c>
      <c r="V52" s="169">
        <f t="shared" si="55"/>
        <v>34754.603994065139</v>
      </c>
      <c r="W52" s="169">
        <f t="shared" si="55"/>
        <v>26123.358757927908</v>
      </c>
      <c r="X52" s="169">
        <f t="shared" si="55"/>
        <v>17453.955599553788</v>
      </c>
      <c r="Y52" s="169">
        <f t="shared" si="55"/>
        <v>8746.2258263625608</v>
      </c>
      <c r="Z52" s="169">
        <f t="shared" si="55"/>
        <v>0</v>
      </c>
    </row>
    <row r="53" spans="3:27" s="151" customFormat="1">
      <c r="C53" s="170" t="s">
        <v>148</v>
      </c>
      <c r="D53" s="170"/>
      <c r="E53" s="170"/>
      <c r="F53" s="171">
        <f t="shared" ref="F53:N53" si="56">F39+F49+F44</f>
        <v>79382.900870962199</v>
      </c>
      <c r="G53" s="171">
        <f t="shared" si="56"/>
        <v>70902.615198866391</v>
      </c>
      <c r="H53" s="171">
        <f t="shared" si="56"/>
        <v>62384.838982547888</v>
      </c>
      <c r="I53" s="171">
        <f t="shared" si="56"/>
        <v>53829.406479841811</v>
      </c>
      <c r="J53" s="171">
        <f t="shared" si="56"/>
        <v>45236.151215852791</v>
      </c>
      <c r="K53" s="171">
        <f t="shared" si="56"/>
        <v>36604.90597971555</v>
      </c>
      <c r="L53" s="171">
        <f t="shared" si="56"/>
        <v>27935.502821341412</v>
      </c>
      <c r="M53" s="171">
        <f t="shared" si="56"/>
        <v>19227.773048150175</v>
      </c>
      <c r="N53" s="171">
        <f t="shared" si="56"/>
        <v>10481.547221787607</v>
      </c>
      <c r="O53" s="171">
        <f t="shared" ref="O53:Z53" si="57">O39+O49</f>
        <v>10481.547221787609</v>
      </c>
      <c r="P53" s="171">
        <f t="shared" si="57"/>
        <v>10481.547221787609</v>
      </c>
      <c r="Q53" s="171">
        <f t="shared" si="57"/>
        <v>10481.547221787609</v>
      </c>
      <c r="R53" s="171">
        <f t="shared" si="57"/>
        <v>10481.547221787609</v>
      </c>
      <c r="S53" s="171">
        <f t="shared" si="57"/>
        <v>10481.547221787609</v>
      </c>
      <c r="T53" s="171">
        <f t="shared" si="57"/>
        <v>10481.547221787609</v>
      </c>
      <c r="U53" s="171">
        <f t="shared" si="57"/>
        <v>10481.547221787609</v>
      </c>
      <c r="V53" s="171">
        <f t="shared" si="57"/>
        <v>10481.547221787609</v>
      </c>
      <c r="W53" s="171">
        <f t="shared" si="57"/>
        <v>10481.547221787609</v>
      </c>
      <c r="X53" s="171">
        <f t="shared" si="57"/>
        <v>10481.547221787609</v>
      </c>
      <c r="Y53" s="171">
        <f t="shared" si="57"/>
        <v>10481.547221787609</v>
      </c>
      <c r="Z53" s="171">
        <f t="shared" si="57"/>
        <v>10481.547221787609</v>
      </c>
      <c r="AA53" s="176"/>
    </row>
    <row r="54" spans="3:27">
      <c r="F54" s="165">
        <f t="shared" ref="F54:Z54" si="58">SUM(F52:F53)-F28</f>
        <v>0</v>
      </c>
      <c r="G54" s="165">
        <f t="shared" si="58"/>
        <v>0</v>
      </c>
      <c r="H54" s="165">
        <f t="shared" si="58"/>
        <v>0</v>
      </c>
      <c r="I54" s="165">
        <f t="shared" si="58"/>
        <v>0</v>
      </c>
      <c r="J54" s="165">
        <f t="shared" si="58"/>
        <v>0</v>
      </c>
      <c r="K54" s="165">
        <f t="shared" si="58"/>
        <v>0</v>
      </c>
      <c r="L54" s="165">
        <f t="shared" si="58"/>
        <v>0</v>
      </c>
      <c r="M54" s="165">
        <f t="shared" si="58"/>
        <v>0</v>
      </c>
      <c r="N54" s="165">
        <f t="shared" si="58"/>
        <v>0</v>
      </c>
      <c r="O54" s="165">
        <f t="shared" si="58"/>
        <v>0</v>
      </c>
      <c r="P54" s="165">
        <f t="shared" si="58"/>
        <v>0</v>
      </c>
      <c r="Q54" s="165">
        <f t="shared" si="58"/>
        <v>0</v>
      </c>
      <c r="R54" s="165">
        <f t="shared" si="58"/>
        <v>0</v>
      </c>
      <c r="S54" s="165">
        <f t="shared" si="58"/>
        <v>0</v>
      </c>
      <c r="T54" s="165">
        <f t="shared" si="58"/>
        <v>0</v>
      </c>
      <c r="U54" s="165">
        <f t="shared" si="58"/>
        <v>0</v>
      </c>
      <c r="V54" s="165">
        <f t="shared" si="58"/>
        <v>0</v>
      </c>
      <c r="W54" s="165">
        <f t="shared" si="58"/>
        <v>0</v>
      </c>
      <c r="X54" s="165">
        <f t="shared" si="58"/>
        <v>0</v>
      </c>
      <c r="Y54" s="165">
        <f t="shared" si="58"/>
        <v>0</v>
      </c>
      <c r="Z54" s="165">
        <f t="shared" si="58"/>
        <v>0</v>
      </c>
    </row>
    <row r="55" spans="3:27" s="151" customFormat="1">
      <c r="F55" s="173">
        <f t="shared" ref="F55:Z55" si="59">SUM(G27:R27)+F52</f>
        <v>0</v>
      </c>
      <c r="G55" s="173">
        <f t="shared" si="59"/>
        <v>0</v>
      </c>
      <c r="H55" s="173">
        <f t="shared" si="59"/>
        <v>0</v>
      </c>
      <c r="I55" s="173">
        <f t="shared" si="59"/>
        <v>0</v>
      </c>
      <c r="J55" s="173">
        <f t="shared" si="59"/>
        <v>0</v>
      </c>
      <c r="K55" s="173">
        <f t="shared" si="59"/>
        <v>0</v>
      </c>
      <c r="L55" s="173">
        <f t="shared" si="59"/>
        <v>0</v>
      </c>
      <c r="M55" s="173">
        <f t="shared" si="59"/>
        <v>0</v>
      </c>
      <c r="N55" s="173">
        <f t="shared" si="59"/>
        <v>0</v>
      </c>
      <c r="O55" s="173">
        <f t="shared" si="59"/>
        <v>0</v>
      </c>
      <c r="P55" s="173">
        <f t="shared" si="59"/>
        <v>0</v>
      </c>
      <c r="Q55" s="173">
        <f t="shared" si="59"/>
        <v>0</v>
      </c>
      <c r="R55" s="173">
        <f t="shared" si="59"/>
        <v>0</v>
      </c>
      <c r="S55" s="173">
        <f t="shared" si="59"/>
        <v>0</v>
      </c>
      <c r="T55" s="173">
        <f t="shared" si="59"/>
        <v>0</v>
      </c>
      <c r="U55" s="173">
        <f t="shared" si="59"/>
        <v>0</v>
      </c>
      <c r="V55" s="173">
        <f t="shared" si="59"/>
        <v>0</v>
      </c>
      <c r="W55" s="173">
        <f t="shared" si="59"/>
        <v>0</v>
      </c>
      <c r="X55" s="173">
        <f t="shared" si="59"/>
        <v>0</v>
      </c>
      <c r="Y55" s="173">
        <f t="shared" si="59"/>
        <v>0</v>
      </c>
      <c r="Z55" s="173">
        <f t="shared" si="59"/>
        <v>0</v>
      </c>
    </row>
    <row r="56" spans="3:27" s="151" customFormat="1">
      <c r="H56" s="15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21AC-11B2-43F1-897E-B0AF32471581}">
  <dimension ref="A1:K26"/>
  <sheetViews>
    <sheetView workbookViewId="0"/>
  </sheetViews>
  <sheetFormatPr defaultColWidth="9.140625" defaultRowHeight="15"/>
  <cols>
    <col min="1" max="1" width="13.5703125" bestFit="1" customWidth="1"/>
    <col min="2" max="2" width="7" bestFit="1" customWidth="1"/>
    <col min="3" max="3" width="11.5703125" bestFit="1" customWidth="1"/>
    <col min="4" max="4" width="10.7109375" bestFit="1" customWidth="1"/>
    <col min="5" max="5" width="10.5703125" bestFit="1" customWidth="1"/>
    <col min="7" max="7" width="11.85546875" customWidth="1"/>
    <col min="8" max="9" width="13.7109375" customWidth="1"/>
  </cols>
  <sheetData>
    <row r="1" spans="1:11">
      <c r="A1" t="s">
        <v>41</v>
      </c>
      <c r="G1" s="15" t="s">
        <v>1</v>
      </c>
      <c r="H1" s="15" t="s">
        <v>1</v>
      </c>
      <c r="I1" s="15" t="s">
        <v>1</v>
      </c>
      <c r="K1" t="s">
        <v>15</v>
      </c>
    </row>
    <row r="2" spans="1:11">
      <c r="C2" t="s">
        <v>38</v>
      </c>
      <c r="D2" t="s">
        <v>39</v>
      </c>
      <c r="E2" t="s">
        <v>40</v>
      </c>
      <c r="G2" s="15" t="s">
        <v>38</v>
      </c>
      <c r="H2" s="15" t="s">
        <v>39</v>
      </c>
      <c r="I2" s="15" t="s">
        <v>40</v>
      </c>
    </row>
    <row r="3" spans="1:11">
      <c r="A3" t="s">
        <v>0</v>
      </c>
      <c r="B3" t="s">
        <v>3</v>
      </c>
      <c r="C3" s="3" t="e">
        <f>+#REF!</f>
        <v>#REF!</v>
      </c>
      <c r="D3" s="3" t="e">
        <f>-SUM(#REF!)</f>
        <v>#REF!</v>
      </c>
      <c r="E3" s="3" t="e">
        <f>+C3-D3</f>
        <v>#REF!</v>
      </c>
      <c r="G3" s="16" t="e">
        <f t="shared" ref="G3:I6" si="0">+C3/$K3</f>
        <v>#REF!</v>
      </c>
      <c r="H3" s="16" t="e">
        <f t="shared" si="0"/>
        <v>#REF!</v>
      </c>
      <c r="I3" s="16" t="e">
        <f t="shared" si="0"/>
        <v>#REF!</v>
      </c>
      <c r="K3" s="1">
        <f>+'FX 31.12.2018'!D22</f>
        <v>8.6884999999999994</v>
      </c>
    </row>
    <row r="4" spans="1:11">
      <c r="A4" t="s">
        <v>37</v>
      </c>
      <c r="B4" t="s">
        <v>1</v>
      </c>
      <c r="C4" s="3" t="e">
        <f>+#REF!</f>
        <v>#REF!</v>
      </c>
      <c r="D4" s="3" t="e">
        <f>SUM(#REF!)</f>
        <v>#REF!</v>
      </c>
      <c r="E4" s="3" t="e">
        <f>+C4-D4</f>
        <v>#REF!</v>
      </c>
      <c r="G4" s="16" t="e">
        <f t="shared" si="0"/>
        <v>#REF!</v>
      </c>
      <c r="H4" s="16" t="e">
        <f t="shared" si="0"/>
        <v>#REF!</v>
      </c>
      <c r="I4" s="16" t="e">
        <f t="shared" si="0"/>
        <v>#REF!</v>
      </c>
      <c r="K4" s="1">
        <v>1</v>
      </c>
    </row>
    <row r="5" spans="1:11">
      <c r="A5" t="s">
        <v>10</v>
      </c>
      <c r="B5" t="s">
        <v>2</v>
      </c>
      <c r="C5" s="3" t="e">
        <f>+#REF!</f>
        <v>#REF!</v>
      </c>
      <c r="D5" s="3" t="e">
        <f>SUM(#REF!)</f>
        <v>#REF!</v>
      </c>
      <c r="E5" s="3" t="e">
        <f>+C5-D5</f>
        <v>#REF!</v>
      </c>
      <c r="G5" s="16" t="e">
        <f t="shared" si="0"/>
        <v>#REF!</v>
      </c>
      <c r="H5" s="16" t="e">
        <f t="shared" si="0"/>
        <v>#REF!</v>
      </c>
      <c r="I5" s="16" t="e">
        <f t="shared" si="0"/>
        <v>#REF!</v>
      </c>
      <c r="K5" s="1">
        <f>+'FX 31.12.2018'!D22/'FX 31.12.2018'!D23</f>
        <v>1.3628805822653762</v>
      </c>
    </row>
    <row r="6" spans="1:11">
      <c r="A6" t="s">
        <v>13</v>
      </c>
      <c r="B6" t="s">
        <v>2</v>
      </c>
      <c r="C6" s="3" t="e">
        <f>+#REF!</f>
        <v>#REF!</v>
      </c>
      <c r="D6" s="3" t="e">
        <f>+SUM(#REF!)</f>
        <v>#REF!</v>
      </c>
      <c r="E6" s="3" t="e">
        <f>+C6-D6</f>
        <v>#REF!</v>
      </c>
      <c r="G6" s="16" t="e">
        <f t="shared" si="0"/>
        <v>#REF!</v>
      </c>
      <c r="H6" s="16" t="e">
        <f t="shared" si="0"/>
        <v>#REF!</v>
      </c>
      <c r="I6" s="16" t="e">
        <f t="shared" si="0"/>
        <v>#REF!</v>
      </c>
      <c r="K6" s="1">
        <f>+K5</f>
        <v>1.3628805822653762</v>
      </c>
    </row>
    <row r="8" spans="1:11">
      <c r="D8" s="19" t="s">
        <v>5</v>
      </c>
      <c r="E8" s="19"/>
      <c r="F8" s="19"/>
      <c r="G8" s="20" t="e">
        <f>SUM(G3:G5)</f>
        <v>#REF!</v>
      </c>
      <c r="H8" s="20" t="e">
        <f>SUM(H3:H5)</f>
        <v>#REF!</v>
      </c>
      <c r="I8" s="20" t="e">
        <f>SUM(I3:I5)</f>
        <v>#REF!</v>
      </c>
    </row>
    <row r="10" spans="1:11">
      <c r="D10" s="17" t="s">
        <v>14</v>
      </c>
      <c r="E10" s="17"/>
      <c r="F10" s="17"/>
      <c r="G10" s="18" t="e">
        <f>+G6</f>
        <v>#REF!</v>
      </c>
      <c r="H10" s="18" t="e">
        <f>+H6</f>
        <v>#REF!</v>
      </c>
      <c r="I10" s="18" t="e">
        <f>+I6</f>
        <v>#REF!</v>
      </c>
    </row>
    <row r="20" spans="1:3">
      <c r="A20" t="s">
        <v>42</v>
      </c>
    </row>
    <row r="24" spans="1:3">
      <c r="B24">
        <v>451030</v>
      </c>
      <c r="C24">
        <v>3842008.84</v>
      </c>
    </row>
    <row r="26" spans="1:3">
      <c r="C26" s="21">
        <f>+C24/B24</f>
        <v>8.5182999800456738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20E1-066D-46AF-9CD9-38A40059272E}">
  <sheetPr>
    <tabColor rgb="FFFF0000"/>
  </sheetPr>
  <dimension ref="A1:J47"/>
  <sheetViews>
    <sheetView workbookViewId="0"/>
  </sheetViews>
  <sheetFormatPr defaultColWidth="9.140625" defaultRowHeight="15"/>
  <cols>
    <col min="1" max="1" width="5.85546875" style="76" customWidth="1"/>
    <col min="2" max="2" width="50.140625" style="76" customWidth="1"/>
    <col min="3" max="3" width="3" style="76" hidden="1" customWidth="1"/>
    <col min="4" max="4" width="3.28515625" style="76" hidden="1" customWidth="1"/>
    <col min="5" max="6" width="12.5703125" style="76" hidden="1" customWidth="1"/>
    <col min="7" max="7" width="13.7109375" style="76" customWidth="1"/>
    <col min="8" max="8" width="12.42578125" style="76" customWidth="1"/>
    <col min="9" max="9" width="12.5703125" style="76" customWidth="1"/>
    <col min="10" max="10" width="14.85546875" style="76" customWidth="1"/>
  </cols>
  <sheetData>
    <row r="1" spans="1:10" ht="15.75" thickBot="1">
      <c r="A1" s="74"/>
      <c r="B1" s="74"/>
      <c r="C1" s="75"/>
      <c r="D1" s="75"/>
      <c r="E1" s="74"/>
      <c r="F1" s="74"/>
      <c r="G1" s="74"/>
      <c r="H1" s="74"/>
      <c r="I1" s="74"/>
      <c r="J1" s="74"/>
    </row>
    <row r="2" spans="1:10">
      <c r="B2" s="205" t="s">
        <v>112</v>
      </c>
      <c r="C2" s="206"/>
      <c r="D2" s="206"/>
      <c r="E2" s="206"/>
      <c r="F2" s="206"/>
      <c r="G2" s="206"/>
      <c r="H2" s="206"/>
      <c r="I2" s="209" t="s">
        <v>113</v>
      </c>
    </row>
    <row r="3" spans="1:10">
      <c r="B3" s="77"/>
      <c r="G3" s="132" t="s">
        <v>111</v>
      </c>
      <c r="H3" s="207" t="s">
        <v>110</v>
      </c>
      <c r="I3" s="210"/>
      <c r="J3" s="78"/>
    </row>
    <row r="4" spans="1:10" ht="15.75" thickBot="1">
      <c r="B4" s="79" t="s">
        <v>90</v>
      </c>
      <c r="C4" s="80"/>
      <c r="D4" s="80"/>
      <c r="E4" s="81"/>
      <c r="F4" s="81"/>
      <c r="G4" s="82">
        <v>43465</v>
      </c>
      <c r="H4" s="208"/>
      <c r="I4" s="83">
        <v>43466</v>
      </c>
      <c r="J4" s="78"/>
    </row>
    <row r="5" spans="1:10">
      <c r="B5" s="84" t="s">
        <v>91</v>
      </c>
      <c r="C5" s="85"/>
      <c r="D5" s="85"/>
      <c r="E5" s="86"/>
      <c r="F5" s="86"/>
      <c r="G5" s="87"/>
      <c r="H5" s="87"/>
      <c r="I5" s="88"/>
      <c r="J5" s="78"/>
    </row>
    <row r="6" spans="1:10">
      <c r="B6" s="71" t="s">
        <v>82</v>
      </c>
      <c r="C6" s="89"/>
      <c r="D6" s="90"/>
      <c r="E6" s="91"/>
      <c r="F6" s="91"/>
      <c r="G6" s="92"/>
      <c r="H6" s="92"/>
      <c r="I6" s="93"/>
      <c r="J6" s="78"/>
    </row>
    <row r="7" spans="1:10" hidden="1">
      <c r="B7" s="69" t="s">
        <v>92</v>
      </c>
      <c r="C7" s="75"/>
      <c r="D7" s="75"/>
      <c r="G7" s="94">
        <v>0</v>
      </c>
      <c r="H7" s="94">
        <v>0</v>
      </c>
      <c r="I7" s="95">
        <v>0</v>
      </c>
      <c r="J7" s="78"/>
    </row>
    <row r="8" spans="1:10">
      <c r="A8" s="96"/>
      <c r="B8" s="69" t="s">
        <v>93</v>
      </c>
      <c r="C8" s="75"/>
      <c r="D8" s="75"/>
      <c r="G8" s="94">
        <v>24710858.617065325</v>
      </c>
      <c r="H8" s="94"/>
      <c r="I8" s="95">
        <f>+H8+G8</f>
        <v>24710858.617065325</v>
      </c>
      <c r="J8" s="78"/>
    </row>
    <row r="9" spans="1:10">
      <c r="B9" s="69" t="s">
        <v>94</v>
      </c>
      <c r="C9" s="75"/>
      <c r="D9" s="75"/>
      <c r="G9" s="94">
        <v>154788.9071761524</v>
      </c>
      <c r="H9" s="94"/>
      <c r="I9" s="95">
        <f t="shared" ref="I9:I22" si="0">+H9+G9</f>
        <v>154788.9071761524</v>
      </c>
      <c r="J9" s="78"/>
    </row>
    <row r="10" spans="1:10" hidden="1">
      <c r="B10" s="69" t="s">
        <v>95</v>
      </c>
      <c r="C10" s="75"/>
      <c r="D10" s="75"/>
      <c r="G10" s="94">
        <v>0</v>
      </c>
      <c r="H10" s="94"/>
      <c r="I10" s="95">
        <f t="shared" si="0"/>
        <v>0</v>
      </c>
      <c r="J10" s="78"/>
    </row>
    <row r="11" spans="1:10">
      <c r="B11" s="69" t="s">
        <v>52</v>
      </c>
      <c r="C11" s="75"/>
      <c r="D11" s="75"/>
      <c r="G11" s="94">
        <v>0</v>
      </c>
      <c r="H11" s="94" t="e">
        <f>+'IFRS 16 transition 01.01.2019'!C9</f>
        <v>#REF!</v>
      </c>
      <c r="I11" s="95" t="e">
        <f>+H11+G11</f>
        <v>#REF!</v>
      </c>
      <c r="J11" s="78"/>
    </row>
    <row r="12" spans="1:10" hidden="1">
      <c r="B12" s="69" t="s">
        <v>96</v>
      </c>
      <c r="C12" s="75"/>
      <c r="D12" s="75"/>
      <c r="G12" s="97">
        <v>0</v>
      </c>
      <c r="H12" s="97"/>
      <c r="I12" s="98">
        <f t="shared" si="0"/>
        <v>0</v>
      </c>
      <c r="J12" s="78"/>
    </row>
    <row r="13" spans="1:10">
      <c r="B13" s="70" t="s">
        <v>54</v>
      </c>
      <c r="C13" s="99"/>
      <c r="D13" s="100"/>
      <c r="E13" s="101"/>
      <c r="F13" s="101"/>
      <c r="G13" s="102">
        <v>488620.52463140938</v>
      </c>
      <c r="H13" s="102" t="e">
        <f>+'IFRS 16 transition 01.01.2019'!C11</f>
        <v>#REF!</v>
      </c>
      <c r="I13" s="103" t="e">
        <f t="shared" si="0"/>
        <v>#REF!</v>
      </c>
      <c r="J13" s="78"/>
    </row>
    <row r="14" spans="1:10">
      <c r="B14" s="72" t="s">
        <v>88</v>
      </c>
      <c r="C14" s="75"/>
      <c r="D14" s="104"/>
      <c r="G14" s="105">
        <v>25354268.048872888</v>
      </c>
      <c r="H14" s="105" t="e">
        <f>SUM(H5:H13)</f>
        <v>#REF!</v>
      </c>
      <c r="I14" s="106" t="e">
        <f t="shared" si="0"/>
        <v>#REF!</v>
      </c>
      <c r="J14" s="78"/>
    </row>
    <row r="15" spans="1:10">
      <c r="B15" s="107"/>
      <c r="C15" s="75"/>
      <c r="D15" s="90"/>
      <c r="G15" s="94"/>
      <c r="H15" s="94"/>
      <c r="I15" s="95">
        <f t="shared" si="0"/>
        <v>0</v>
      </c>
      <c r="J15" s="78"/>
    </row>
    <row r="16" spans="1:10">
      <c r="B16" s="71" t="s">
        <v>83</v>
      </c>
      <c r="C16" s="75"/>
      <c r="D16" s="75"/>
      <c r="G16" s="94"/>
      <c r="H16" s="94"/>
      <c r="I16" s="95">
        <f t="shared" si="0"/>
        <v>0</v>
      </c>
      <c r="J16" s="78"/>
    </row>
    <row r="17" spans="1:10">
      <c r="B17" s="69" t="s">
        <v>81</v>
      </c>
      <c r="C17" s="75"/>
      <c r="G17" s="94">
        <v>4796753.2874253327</v>
      </c>
      <c r="H17" s="94"/>
      <c r="I17" s="95">
        <f t="shared" si="0"/>
        <v>4796753.2874253327</v>
      </c>
      <c r="J17" s="78"/>
    </row>
    <row r="18" spans="1:10">
      <c r="B18" s="69" t="s">
        <v>56</v>
      </c>
      <c r="C18" s="75"/>
      <c r="D18" s="75"/>
      <c r="E18" s="108"/>
      <c r="G18" s="94">
        <v>1268766.747446625</v>
      </c>
      <c r="H18" s="94" t="e">
        <f>+'IFRS 16 transition 01.01.2019'!C14</f>
        <v>#REF!</v>
      </c>
      <c r="I18" s="95" t="e">
        <f t="shared" si="0"/>
        <v>#REF!</v>
      </c>
      <c r="J18" s="78"/>
    </row>
    <row r="19" spans="1:10">
      <c r="B19" s="109" t="s">
        <v>80</v>
      </c>
      <c r="C19" s="99"/>
      <c r="D19" s="110"/>
      <c r="E19" s="111"/>
      <c r="F19" s="101"/>
      <c r="G19" s="102">
        <v>19902080.791611899</v>
      </c>
      <c r="H19" s="102"/>
      <c r="I19" s="103">
        <f t="shared" si="0"/>
        <v>19902080.791611899</v>
      </c>
      <c r="J19" s="78"/>
    </row>
    <row r="20" spans="1:10">
      <c r="B20" s="73" t="s">
        <v>97</v>
      </c>
      <c r="C20" s="75"/>
      <c r="D20" s="75"/>
      <c r="E20" s="108"/>
      <c r="G20" s="105">
        <v>25967600.826483857</v>
      </c>
      <c r="H20" s="105" t="e">
        <f>SUM(H17:H19)</f>
        <v>#REF!</v>
      </c>
      <c r="I20" s="106" t="e">
        <f t="shared" si="0"/>
        <v>#REF!</v>
      </c>
      <c r="J20" s="78"/>
    </row>
    <row r="21" spans="1:10">
      <c r="B21" s="109"/>
      <c r="C21" s="99"/>
      <c r="D21" s="110"/>
      <c r="E21" s="111"/>
      <c r="F21" s="101"/>
      <c r="G21" s="102"/>
      <c r="H21" s="102"/>
      <c r="I21" s="103">
        <f t="shared" si="0"/>
        <v>0</v>
      </c>
      <c r="J21" s="78"/>
    </row>
    <row r="22" spans="1:10" ht="15.75" thickBot="1">
      <c r="A22" s="96"/>
      <c r="B22" s="112" t="s">
        <v>98</v>
      </c>
      <c r="C22" s="113"/>
      <c r="D22" s="114"/>
      <c r="E22" s="115"/>
      <c r="F22" s="116"/>
      <c r="G22" s="117">
        <v>51321868.875356749</v>
      </c>
      <c r="H22" s="117" t="e">
        <f>+H20+H14</f>
        <v>#REF!</v>
      </c>
      <c r="I22" s="118" t="e">
        <f t="shared" si="0"/>
        <v>#REF!</v>
      </c>
      <c r="J22" s="78"/>
    </row>
    <row r="23" spans="1:10" ht="15.75" thickBot="1">
      <c r="B23" s="85"/>
      <c r="C23" s="85"/>
      <c r="D23" s="85"/>
      <c r="E23" s="86"/>
      <c r="F23" s="86"/>
      <c r="G23" s="86"/>
      <c r="H23" s="86"/>
      <c r="I23" s="86"/>
      <c r="J23" s="78"/>
    </row>
    <row r="24" spans="1:10">
      <c r="B24" s="84" t="s">
        <v>99</v>
      </c>
      <c r="C24" s="85"/>
      <c r="D24" s="85"/>
      <c r="E24" s="86"/>
      <c r="F24" s="86"/>
      <c r="G24" s="87"/>
      <c r="H24" s="87"/>
      <c r="I24" s="119"/>
      <c r="J24" s="78"/>
    </row>
    <row r="25" spans="1:10">
      <c r="B25" s="71" t="s">
        <v>100</v>
      </c>
      <c r="C25" s="120"/>
      <c r="D25" s="75"/>
      <c r="E25" s="108"/>
      <c r="G25" s="121"/>
      <c r="H25" s="121"/>
      <c r="I25" s="122"/>
      <c r="J25" s="78"/>
    </row>
    <row r="26" spans="1:10">
      <c r="B26" s="69" t="s">
        <v>101</v>
      </c>
      <c r="C26" s="75"/>
      <c r="D26" s="75"/>
      <c r="E26" s="123"/>
      <c r="G26" s="94">
        <v>18224273.600000005</v>
      </c>
      <c r="H26" s="94"/>
      <c r="I26" s="95">
        <f t="shared" ref="I26:I46" si="1">+H26+G26</f>
        <v>18224273.600000005</v>
      </c>
      <c r="J26" s="78"/>
    </row>
    <row r="27" spans="1:10">
      <c r="B27" s="69" t="s">
        <v>102</v>
      </c>
      <c r="C27" s="75"/>
      <c r="D27" s="75"/>
      <c r="E27" s="123"/>
      <c r="G27" s="94">
        <v>188539105.94138068</v>
      </c>
      <c r="H27" s="94"/>
      <c r="I27" s="95">
        <f t="shared" si="1"/>
        <v>188539105.94138068</v>
      </c>
      <c r="J27" s="78"/>
    </row>
    <row r="28" spans="1:10">
      <c r="B28" s="109" t="s">
        <v>4</v>
      </c>
      <c r="C28" s="99"/>
      <c r="D28" s="110"/>
      <c r="E28" s="111"/>
      <c r="F28" s="101"/>
      <c r="G28" s="102">
        <v>-161588664.86387396</v>
      </c>
      <c r="H28" s="102">
        <f>-'IFRS 16 transition 01.01.2019'!C19</f>
        <v>-8660.6</v>
      </c>
      <c r="I28" s="103">
        <f t="shared" si="1"/>
        <v>-161597325.46387395</v>
      </c>
      <c r="J28" s="78"/>
    </row>
    <row r="29" spans="1:10" hidden="1">
      <c r="B29" s="109" t="s">
        <v>103</v>
      </c>
      <c r="C29" s="99"/>
      <c r="D29" s="110"/>
      <c r="E29" s="111"/>
      <c r="F29" s="101"/>
      <c r="G29" s="102">
        <v>0</v>
      </c>
      <c r="H29" s="102"/>
      <c r="I29" s="103">
        <f t="shared" si="1"/>
        <v>0</v>
      </c>
      <c r="J29" s="78"/>
    </row>
    <row r="30" spans="1:10">
      <c r="B30" s="73" t="s">
        <v>104</v>
      </c>
      <c r="C30" s="75"/>
      <c r="D30" s="75"/>
      <c r="E30" s="108"/>
      <c r="G30" s="105">
        <v>45174714.677506715</v>
      </c>
      <c r="H30" s="105">
        <f>SUM(H26:H28)</f>
        <v>-8660.6</v>
      </c>
      <c r="I30" s="106">
        <f t="shared" si="1"/>
        <v>45166054.077506714</v>
      </c>
      <c r="J30" s="78"/>
    </row>
    <row r="31" spans="1:10">
      <c r="B31" s="69"/>
      <c r="C31" s="75"/>
      <c r="D31" s="90"/>
      <c r="E31" s="108"/>
      <c r="G31" s="121"/>
      <c r="H31" s="121"/>
      <c r="I31" s="122"/>
      <c r="J31" s="78"/>
    </row>
    <row r="32" spans="1:10">
      <c r="B32" s="71" t="s">
        <v>85</v>
      </c>
      <c r="C32" s="75"/>
      <c r="D32" s="75"/>
      <c r="E32" s="108"/>
      <c r="G32" s="121"/>
      <c r="H32" s="121"/>
      <c r="I32" s="122"/>
      <c r="J32" s="78"/>
    </row>
    <row r="33" spans="2:10">
      <c r="B33" s="69" t="s">
        <v>105</v>
      </c>
      <c r="C33" s="75"/>
      <c r="D33" s="75"/>
      <c r="G33" s="94">
        <v>2085981.4656730162</v>
      </c>
      <c r="H33" s="94"/>
      <c r="I33" s="95">
        <f t="shared" ref="I33" si="2">+H33+G33</f>
        <v>2085981.4656730162</v>
      </c>
      <c r="J33" s="78"/>
    </row>
    <row r="34" spans="2:10">
      <c r="B34" s="69" t="s">
        <v>61</v>
      </c>
      <c r="C34" s="75"/>
      <c r="D34" s="75"/>
      <c r="G34" s="94">
        <v>92399.31</v>
      </c>
      <c r="H34" s="94">
        <f>-'IFRS 16 transition 01.01.2019'!C27</f>
        <v>-92399.31</v>
      </c>
      <c r="I34" s="133">
        <f t="shared" si="1"/>
        <v>0</v>
      </c>
      <c r="J34" s="78"/>
    </row>
    <row r="35" spans="2:10">
      <c r="B35" s="70" t="s">
        <v>59</v>
      </c>
      <c r="C35" s="99"/>
      <c r="D35" s="100"/>
      <c r="E35" s="101"/>
      <c r="F35" s="101"/>
      <c r="G35" s="102">
        <v>0</v>
      </c>
      <c r="H35" s="102" t="e">
        <f>-'IFRS 16 transition 01.01.2019'!C24</f>
        <v>#REF!</v>
      </c>
      <c r="I35" s="103" t="e">
        <f t="shared" si="1"/>
        <v>#REF!</v>
      </c>
      <c r="J35" s="78"/>
    </row>
    <row r="36" spans="2:10">
      <c r="B36" s="72" t="s">
        <v>84</v>
      </c>
      <c r="C36" s="75"/>
      <c r="D36" s="104"/>
      <c r="G36" s="105">
        <v>2178000</v>
      </c>
      <c r="H36" s="105" t="e">
        <f>SUM(H33:H35)</f>
        <v>#REF!</v>
      </c>
      <c r="I36" s="106" t="e">
        <f t="shared" si="1"/>
        <v>#REF!</v>
      </c>
      <c r="J36" s="78"/>
    </row>
    <row r="37" spans="2:10">
      <c r="B37" s="69"/>
      <c r="C37" s="75"/>
      <c r="D37" s="75"/>
      <c r="G37" s="94"/>
      <c r="H37" s="94"/>
      <c r="I37" s="95">
        <f t="shared" si="1"/>
        <v>0</v>
      </c>
      <c r="J37" s="78"/>
    </row>
    <row r="38" spans="2:10">
      <c r="B38" s="71" t="s">
        <v>86</v>
      </c>
      <c r="C38" s="75"/>
      <c r="D38" s="75"/>
      <c r="G38" s="94"/>
      <c r="H38" s="94"/>
      <c r="I38" s="95">
        <f t="shared" si="1"/>
        <v>0</v>
      </c>
      <c r="J38" s="78"/>
    </row>
    <row r="39" spans="2:10">
      <c r="B39" s="69" t="s">
        <v>60</v>
      </c>
      <c r="C39" s="75"/>
      <c r="D39" s="75"/>
      <c r="G39" s="97"/>
      <c r="H39" s="94" t="e">
        <f>-'IFRS 16 transition 01.01.2019'!C25</f>
        <v>#REF!</v>
      </c>
      <c r="I39" s="95" t="e">
        <f t="shared" si="1"/>
        <v>#REF!</v>
      </c>
      <c r="J39" s="78"/>
    </row>
    <row r="40" spans="2:10">
      <c r="B40" s="69" t="s">
        <v>106</v>
      </c>
      <c r="C40" s="75"/>
      <c r="D40" s="75"/>
      <c r="G40" s="94">
        <v>222193.44535880763</v>
      </c>
      <c r="H40" s="94"/>
      <c r="I40" s="95">
        <f t="shared" si="1"/>
        <v>222193.44535880763</v>
      </c>
      <c r="J40" s="78"/>
    </row>
    <row r="41" spans="2:10" hidden="1">
      <c r="B41" s="69" t="s">
        <v>107</v>
      </c>
      <c r="C41" s="75"/>
      <c r="D41" s="75"/>
      <c r="G41" s="97">
        <v>0</v>
      </c>
      <c r="H41" s="97"/>
      <c r="I41" s="98">
        <f t="shared" si="1"/>
        <v>0</v>
      </c>
      <c r="J41" s="78"/>
    </row>
    <row r="42" spans="2:10">
      <c r="B42" s="69" t="s">
        <v>108</v>
      </c>
      <c r="C42" s="75"/>
      <c r="D42" s="75"/>
      <c r="G42" s="94">
        <v>1200000</v>
      </c>
      <c r="H42" s="94">
        <v>0</v>
      </c>
      <c r="I42" s="95">
        <f t="shared" si="1"/>
        <v>1200000</v>
      </c>
      <c r="J42" s="78"/>
    </row>
    <row r="43" spans="2:10">
      <c r="B43" s="109" t="s">
        <v>64</v>
      </c>
      <c r="C43" s="99"/>
      <c r="D43" s="110"/>
      <c r="E43" s="101"/>
      <c r="F43" s="101"/>
      <c r="G43" s="102">
        <v>2547000</v>
      </c>
      <c r="H43" s="102">
        <f>-'IFRS 16 transition 01.01.2019'!C30</f>
        <v>8032.0599999999977</v>
      </c>
      <c r="I43" s="103">
        <f t="shared" si="1"/>
        <v>2555032.06</v>
      </c>
      <c r="J43" s="78"/>
    </row>
    <row r="44" spans="2:10">
      <c r="B44" s="73" t="s">
        <v>87</v>
      </c>
      <c r="C44" s="75"/>
      <c r="D44" s="75"/>
      <c r="G44" s="105">
        <v>3969000</v>
      </c>
      <c r="H44" s="105" t="e">
        <f>SUM(H38:H43)</f>
        <v>#REF!</v>
      </c>
      <c r="I44" s="106" t="e">
        <f t="shared" si="1"/>
        <v>#REF!</v>
      </c>
      <c r="J44" s="78"/>
    </row>
    <row r="45" spans="2:10">
      <c r="B45" s="109"/>
      <c r="C45" s="99"/>
      <c r="D45" s="124"/>
      <c r="E45" s="101"/>
      <c r="F45" s="101"/>
      <c r="G45" s="102"/>
      <c r="H45" s="102"/>
      <c r="I45" s="103">
        <f t="shared" si="1"/>
        <v>0</v>
      </c>
      <c r="J45" s="78"/>
    </row>
    <row r="46" spans="2:10" ht="15.75" thickBot="1">
      <c r="B46" s="125" t="s">
        <v>109</v>
      </c>
      <c r="C46" s="126"/>
      <c r="D46" s="126"/>
      <c r="E46" s="127"/>
      <c r="F46" s="128"/>
      <c r="G46" s="129">
        <v>51321868.870495148</v>
      </c>
      <c r="H46" s="129" t="e">
        <f>+H44+H36+H30</f>
        <v>#REF!</v>
      </c>
      <c r="I46" s="130" t="e">
        <f t="shared" si="1"/>
        <v>#REF!</v>
      </c>
      <c r="J46" s="78"/>
    </row>
    <row r="47" spans="2:10">
      <c r="B47" s="75"/>
      <c r="C47" s="75"/>
      <c r="D47" s="75"/>
      <c r="E47" s="131"/>
      <c r="F47" s="131"/>
      <c r="G47" s="131"/>
      <c r="H47" s="131"/>
      <c r="I47" s="131"/>
      <c r="J47" s="78"/>
    </row>
  </sheetData>
  <mergeCells count="3">
    <mergeCell ref="B2:H2"/>
    <mergeCell ref="H3:H4"/>
    <mergeCell ref="I2: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611C-FCC1-47C5-AE91-CA9FC85AB472}">
  <sheetPr>
    <tabColor rgb="FF00B0F0"/>
    <outlinePr summaryBelow="0" summaryRight="0"/>
  </sheetPr>
  <dimension ref="A1:Y407"/>
  <sheetViews>
    <sheetView topLeftCell="A2" workbookViewId="0"/>
  </sheetViews>
  <sheetFormatPr defaultColWidth="9.140625" defaultRowHeight="15" outlineLevelRow="1"/>
  <cols>
    <col min="1" max="1" width="8.42578125" customWidth="1"/>
    <col min="2" max="2" width="61.42578125" customWidth="1"/>
    <col min="3" max="3" width="17" customWidth="1"/>
    <col min="4" max="4" width="5.42578125" customWidth="1"/>
    <col min="5" max="5" width="18.140625" customWidth="1"/>
    <col min="6" max="6" width="14.5703125" customWidth="1"/>
    <col min="7" max="7" width="4.42578125" customWidth="1"/>
    <col min="8" max="8" width="14.85546875" customWidth="1"/>
    <col min="9" max="9" width="14.42578125" customWidth="1"/>
    <col min="10" max="10" width="7.42578125" bestFit="1" customWidth="1"/>
    <col min="11" max="11" width="16.5703125" customWidth="1"/>
    <col min="12" max="12" width="15.7109375" customWidth="1"/>
    <col min="13" max="13" width="4.7109375" customWidth="1"/>
    <col min="14" max="14" width="39.28515625" customWidth="1"/>
    <col min="16" max="18" width="4.42578125" customWidth="1"/>
    <col min="19" max="19" width="5" bestFit="1" customWidth="1"/>
    <col min="20" max="20" width="11.42578125" bestFit="1" customWidth="1"/>
    <col min="21" max="21" width="10.42578125" bestFit="1" customWidth="1"/>
    <col min="23" max="23" width="12" bestFit="1" customWidth="1"/>
    <col min="24" max="24" width="17.7109375" bestFit="1" customWidth="1"/>
  </cols>
  <sheetData>
    <row r="1" spans="1:25" ht="15.75" hidden="1" thickBot="1"/>
    <row r="2" spans="1:25">
      <c r="A2" s="22" t="s">
        <v>43</v>
      </c>
      <c r="B2" s="23"/>
      <c r="C2" s="24"/>
      <c r="D2" s="25" t="s">
        <v>0</v>
      </c>
      <c r="E2" s="214" t="s">
        <v>44</v>
      </c>
      <c r="F2" s="214"/>
      <c r="G2" s="25" t="s">
        <v>45</v>
      </c>
      <c r="H2" s="214" t="s">
        <v>44</v>
      </c>
      <c r="I2" s="214"/>
      <c r="J2" s="25" t="s">
        <v>10</v>
      </c>
      <c r="K2" s="214" t="s">
        <v>44</v>
      </c>
      <c r="L2" s="214"/>
    </row>
    <row r="3" spans="1:25">
      <c r="A3" s="211" t="s">
        <v>73</v>
      </c>
      <c r="B3" s="212"/>
      <c r="C3" t="s">
        <v>46</v>
      </c>
      <c r="E3" s="213">
        <f>+'FX 31.12.2018'!$D$22</f>
        <v>8.6884999999999994</v>
      </c>
      <c r="F3" s="213"/>
      <c r="G3" s="26"/>
      <c r="H3" s="213">
        <v>1</v>
      </c>
      <c r="I3" s="213"/>
      <c r="J3" s="26"/>
      <c r="K3" s="213">
        <f>+'FX 31.12.2018'!$D$22/'FX 31.12.2018'!$D$23</f>
        <v>1.3628805822653762</v>
      </c>
      <c r="L3" s="213"/>
    </row>
    <row r="4" spans="1:25">
      <c r="A4" s="211"/>
      <c r="B4" s="212"/>
      <c r="E4" s="213">
        <f>+'FX 31.12.2018'!$D$22</f>
        <v>8.6884999999999994</v>
      </c>
      <c r="F4" s="213"/>
      <c r="G4" s="26"/>
      <c r="H4" s="213">
        <v>1</v>
      </c>
      <c r="I4" s="213"/>
      <c r="J4" s="26"/>
      <c r="K4" s="213">
        <f>+'FX 31.12.2018'!$D$22/'FX 31.12.2018'!$D$23</f>
        <v>1.3628805822653762</v>
      </c>
      <c r="L4" s="213"/>
    </row>
    <row r="5" spans="1:25">
      <c r="A5" s="27"/>
      <c r="B5" s="28"/>
      <c r="C5" t="s">
        <v>47</v>
      </c>
      <c r="E5" s="215" t="s">
        <v>48</v>
      </c>
      <c r="F5" s="215"/>
      <c r="G5" s="29"/>
      <c r="H5" s="215" t="s">
        <v>49</v>
      </c>
      <c r="I5" s="215"/>
      <c r="J5" s="29"/>
      <c r="K5" s="215" t="str">
        <f>+J2</f>
        <v>Canada</v>
      </c>
      <c r="L5" s="215"/>
    </row>
    <row r="6" spans="1:25">
      <c r="A6" s="2" t="s">
        <v>50</v>
      </c>
      <c r="B6" s="2" t="s">
        <v>51</v>
      </c>
      <c r="C6" s="30" t="s">
        <v>1</v>
      </c>
      <c r="D6" s="30"/>
      <c r="E6" s="30" t="s">
        <v>3</v>
      </c>
      <c r="F6" s="30" t="s">
        <v>1</v>
      </c>
      <c r="G6" s="30"/>
      <c r="H6" s="30" t="s">
        <v>1</v>
      </c>
      <c r="I6" s="30" t="s">
        <v>1</v>
      </c>
      <c r="J6" s="30"/>
      <c r="K6" s="30" t="s">
        <v>2</v>
      </c>
      <c r="L6" s="30" t="s">
        <v>1</v>
      </c>
    </row>
    <row r="7" spans="1:25" ht="9.75" customHeight="1">
      <c r="A7" s="31"/>
      <c r="B7" s="4"/>
      <c r="C7" s="44"/>
      <c r="D7" s="34"/>
      <c r="E7" s="35"/>
      <c r="F7" s="36"/>
      <c r="G7" s="37"/>
      <c r="H7" s="35"/>
      <c r="I7" s="36"/>
      <c r="J7" s="37"/>
      <c r="K7" s="35"/>
      <c r="L7" s="36"/>
    </row>
    <row r="8" spans="1:25" ht="15.75" customHeight="1" collapsed="1">
      <c r="A8" s="31"/>
      <c r="B8" s="32" t="s">
        <v>52</v>
      </c>
      <c r="C8" s="33" t="e">
        <f>SUM(C9:C10)</f>
        <v>#REF!</v>
      </c>
      <c r="D8" s="34"/>
      <c r="E8" s="35"/>
      <c r="F8" s="36"/>
      <c r="G8" s="37"/>
      <c r="H8" s="35"/>
      <c r="I8" s="36"/>
      <c r="J8" s="37"/>
      <c r="K8" s="35"/>
      <c r="L8" s="36"/>
    </row>
    <row r="9" spans="1:25" ht="15.75" hidden="1" customHeight="1" outlineLevel="1">
      <c r="A9" s="38">
        <v>1105</v>
      </c>
      <c r="B9" t="s">
        <v>53</v>
      </c>
      <c r="C9" s="39" t="e">
        <f>+F9+I9+L9</f>
        <v>#REF!</v>
      </c>
      <c r="D9" s="40"/>
      <c r="E9" s="62" t="e">
        <f>+#REF!</f>
        <v>#REF!</v>
      </c>
      <c r="F9" s="63" t="e">
        <f>IF($A9&lt;3000,E9/E$3,E9/E$4)</f>
        <v>#REF!</v>
      </c>
      <c r="G9" s="64"/>
      <c r="H9" s="62" t="e">
        <f>+#REF!</f>
        <v>#REF!</v>
      </c>
      <c r="I9" s="63" t="e">
        <f>IF($A9&lt;3000,H9/H$3,H9/H$4)</f>
        <v>#REF!</v>
      </c>
      <c r="J9" s="64"/>
      <c r="K9" s="65">
        <v>0</v>
      </c>
      <c r="L9" s="63">
        <f>IF($A9&lt;3000,K9/K$3,K9/K$4)</f>
        <v>0</v>
      </c>
    </row>
    <row r="10" spans="1:25" ht="15.75" hidden="1" customHeight="1" outlineLevel="1">
      <c r="A10" s="38"/>
      <c r="C10" s="39">
        <f>+F10+I10+L10</f>
        <v>0</v>
      </c>
      <c r="D10" s="40"/>
      <c r="E10" s="41"/>
      <c r="F10" s="42">
        <f>IF($A10&lt;3000,E10/E$3,E10/E$4)</f>
        <v>0</v>
      </c>
      <c r="G10" s="43"/>
      <c r="H10" s="41"/>
      <c r="I10" s="42">
        <f>IF($A10&lt;3000,H10/H$3,H10/H$4)</f>
        <v>0</v>
      </c>
      <c r="J10" s="43"/>
      <c r="K10" s="41"/>
      <c r="L10" s="42">
        <f>IF($A10&lt;3000,K10/K$3,K10/K$4)</f>
        <v>0</v>
      </c>
    </row>
    <row r="11" spans="1:25" ht="15.75" customHeight="1" collapsed="1">
      <c r="A11" s="31"/>
      <c r="B11" s="32" t="s">
        <v>54</v>
      </c>
      <c r="C11" s="33" t="e">
        <f>SUM(C12:C13)</f>
        <v>#REF!</v>
      </c>
      <c r="D11" s="34"/>
      <c r="E11" s="35"/>
      <c r="F11" s="36"/>
      <c r="G11" s="37"/>
      <c r="H11" s="35"/>
      <c r="I11" s="36"/>
      <c r="J11" s="37"/>
      <c r="K11" s="35"/>
      <c r="L11" s="36"/>
    </row>
    <row r="12" spans="1:25" ht="15.75" hidden="1" customHeight="1" outlineLevel="1">
      <c r="A12" s="38">
        <v>1720</v>
      </c>
      <c r="B12" t="s">
        <v>55</v>
      </c>
      <c r="C12" s="39">
        <f>+F12+I12+L12</f>
        <v>-66945.039999999994</v>
      </c>
      <c r="D12" s="40"/>
      <c r="E12" s="62"/>
      <c r="F12" s="63">
        <f>IF($A12&lt;3000,E12/E$3,E12/E$4)</f>
        <v>0</v>
      </c>
      <c r="G12" s="64"/>
      <c r="H12" s="62"/>
      <c r="I12" s="63">
        <f>IF($A12&lt;3000,H12/H$3,H12/H$4)</f>
        <v>0</v>
      </c>
      <c r="J12" s="64"/>
      <c r="K12" s="65">
        <f>-T14</f>
        <v>-91238.09</v>
      </c>
      <c r="L12" s="63">
        <f>-U14</f>
        <v>-66945.039999999994</v>
      </c>
      <c r="N12" t="s">
        <v>75</v>
      </c>
      <c r="S12" s="51"/>
      <c r="T12" s="51" t="s">
        <v>2</v>
      </c>
      <c r="U12" s="51" t="s">
        <v>1</v>
      </c>
      <c r="V12" s="51"/>
      <c r="W12" s="51"/>
      <c r="X12" s="51"/>
      <c r="Y12" s="51"/>
    </row>
    <row r="13" spans="1:25" ht="15.75" hidden="1" customHeight="1" outlineLevel="1">
      <c r="A13" s="38">
        <v>1106</v>
      </c>
      <c r="B13" t="s">
        <v>67</v>
      </c>
      <c r="C13" s="39" t="e">
        <f>+F13+I13+L13</f>
        <v>#REF!</v>
      </c>
      <c r="D13" s="40"/>
      <c r="E13" s="62"/>
      <c r="F13" s="63">
        <f>IF($A13&lt;3000,E13/E$3,E13/E$4)</f>
        <v>0</v>
      </c>
      <c r="G13" s="64"/>
      <c r="H13" s="62"/>
      <c r="I13" s="63">
        <f>IF($A13&lt;3000,H13/H$3,H13/H$4)</f>
        <v>0</v>
      </c>
      <c r="J13" s="64"/>
      <c r="K13" s="65" t="e">
        <f>-SUM(#REF!)</f>
        <v>#REF!</v>
      </c>
      <c r="L13" s="63" t="e">
        <f>IF($A13&lt;3000,K13/K$3,K13/K$4)</f>
        <v>#REF!</v>
      </c>
      <c r="S13" s="51">
        <v>2180</v>
      </c>
      <c r="T13" s="52">
        <v>67192.59</v>
      </c>
      <c r="U13" s="52">
        <v>49301.89</v>
      </c>
      <c r="V13" s="51"/>
      <c r="W13" s="51">
        <v>1.3628806116763501</v>
      </c>
      <c r="X13" s="51" t="s">
        <v>76</v>
      </c>
      <c r="Y13" s="51"/>
    </row>
    <row r="14" spans="1:25" ht="15.75" customHeight="1" collapsed="1">
      <c r="A14" s="31"/>
      <c r="B14" s="32" t="s">
        <v>56</v>
      </c>
      <c r="C14" s="33" t="e">
        <f>SUM(C15:C16)</f>
        <v>#REF!</v>
      </c>
      <c r="D14" s="34"/>
      <c r="E14" s="35"/>
      <c r="F14" s="36"/>
      <c r="G14" s="37"/>
      <c r="H14" s="35"/>
      <c r="I14" s="36"/>
      <c r="J14" s="37"/>
      <c r="K14" s="35"/>
      <c r="L14" s="36"/>
      <c r="S14" s="51">
        <v>1720</v>
      </c>
      <c r="T14" s="52">
        <v>91238.09</v>
      </c>
      <c r="U14" s="52">
        <v>66945.039999999994</v>
      </c>
      <c r="V14" s="51"/>
      <c r="W14" s="51">
        <v>1.3628805061584801</v>
      </c>
      <c r="X14" s="51" t="s">
        <v>77</v>
      </c>
      <c r="Y14" s="51"/>
    </row>
    <row r="15" spans="1:25" ht="15.75" hidden="1" customHeight="1" outlineLevel="1">
      <c r="A15" s="38">
        <v>1107</v>
      </c>
      <c r="B15" t="s">
        <v>68</v>
      </c>
      <c r="C15" s="39" t="e">
        <f>+F15+I15+L15</f>
        <v>#REF!</v>
      </c>
      <c r="D15" s="40"/>
      <c r="E15" s="62"/>
      <c r="F15" s="63">
        <f>IF($A15&lt;3000,E15/E$3,E15/E$4)</f>
        <v>0</v>
      </c>
      <c r="G15" s="64"/>
      <c r="H15" s="62"/>
      <c r="I15" s="63">
        <f>IF($A15&lt;3000,H15/H$3,H15/H$4)</f>
        <v>0</v>
      </c>
      <c r="J15" s="64"/>
      <c r="K15" s="65" t="e">
        <f>-SUM(#REF!)</f>
        <v>#REF!</v>
      </c>
      <c r="L15" s="63" t="e">
        <f>IF($A15&lt;3000,K15/K$3,K15/K$4)</f>
        <v>#REF!</v>
      </c>
      <c r="S15" s="51">
        <v>2290</v>
      </c>
      <c r="T15" s="52">
        <v>58736.639999999999</v>
      </c>
      <c r="U15" s="52">
        <v>43097.42</v>
      </c>
      <c r="V15" s="51"/>
      <c r="W15" s="51"/>
      <c r="X15" s="51"/>
      <c r="Y15" s="51"/>
    </row>
    <row r="16" spans="1:25" ht="15.75" hidden="1" customHeight="1" outlineLevel="1">
      <c r="A16" s="38"/>
      <c r="C16" s="39">
        <f>+F16+I16+L16</f>
        <v>0</v>
      </c>
      <c r="D16" s="40"/>
      <c r="E16" s="62"/>
      <c r="F16" s="63">
        <f>IF($A16&lt;3000,E16/E$3,E16/E$4)</f>
        <v>0</v>
      </c>
      <c r="G16" s="64"/>
      <c r="H16" s="62"/>
      <c r="I16" s="63">
        <f>IF($A16&lt;3000,H16/H$3,H16/H$4)</f>
        <v>0</v>
      </c>
      <c r="J16" s="64"/>
      <c r="K16" s="65"/>
      <c r="L16" s="63">
        <f>IF($A16&lt;3000,K16/K$3,K16/K$4)</f>
        <v>0</v>
      </c>
      <c r="S16" s="51">
        <v>2990</v>
      </c>
      <c r="T16" s="52">
        <v>64076.33</v>
      </c>
      <c r="U16" s="52">
        <v>47130.94</v>
      </c>
      <c r="V16" s="51"/>
      <c r="W16" s="51"/>
      <c r="X16" s="51"/>
      <c r="Y16" s="51"/>
    </row>
    <row r="17" spans="1:25" ht="15.75" customHeight="1">
      <c r="A17" s="53" t="s">
        <v>57</v>
      </c>
      <c r="B17" s="54"/>
      <c r="C17" s="55" t="e">
        <f>+C8+C11+C14</f>
        <v>#REF!</v>
      </c>
      <c r="D17" s="56"/>
      <c r="E17" s="57" t="e">
        <f>SUM(E7:E16)</f>
        <v>#REF!</v>
      </c>
      <c r="F17" s="58" t="e">
        <f>SUM(F7:F16)</f>
        <v>#REF!</v>
      </c>
      <c r="G17" s="56"/>
      <c r="H17" s="57" t="e">
        <f>SUM(H7:H16)</f>
        <v>#REF!</v>
      </c>
      <c r="I17" s="58" t="e">
        <f>SUM(I7:I16)</f>
        <v>#REF!</v>
      </c>
      <c r="J17" s="56"/>
      <c r="K17" s="57" t="e">
        <f>SUM(K7:K16)</f>
        <v>#REF!</v>
      </c>
      <c r="L17" s="58" t="e">
        <f>SUM(L7:L16)</f>
        <v>#REF!</v>
      </c>
      <c r="V17" s="51"/>
      <c r="W17" s="51">
        <v>1.3628806550368899</v>
      </c>
      <c r="X17" s="51" t="s">
        <v>78</v>
      </c>
      <c r="Y17" s="51"/>
    </row>
    <row r="18" spans="1:25" ht="9.75" customHeight="1" collapsed="1">
      <c r="A18" s="31"/>
      <c r="B18" s="4"/>
      <c r="C18" s="44"/>
      <c r="D18" s="34"/>
      <c r="E18" s="35"/>
      <c r="F18" s="36"/>
      <c r="G18" s="37"/>
      <c r="H18" s="35"/>
      <c r="I18" s="36"/>
      <c r="J18" s="37"/>
      <c r="K18" s="35"/>
      <c r="L18" s="36"/>
      <c r="V18" s="51"/>
      <c r="W18" s="51">
        <v>1.35953855365499</v>
      </c>
      <c r="X18" s="51" t="s">
        <v>79</v>
      </c>
      <c r="Y18" s="51"/>
    </row>
    <row r="19" spans="1:25" ht="15.75" customHeight="1" collapsed="1">
      <c r="A19" s="31"/>
      <c r="B19" s="66" t="s">
        <v>4</v>
      </c>
      <c r="C19" s="67">
        <f>SUM(C20)</f>
        <v>8660.6</v>
      </c>
      <c r="D19" s="34"/>
      <c r="E19" s="35"/>
      <c r="F19" s="36"/>
      <c r="G19" s="37"/>
      <c r="H19" s="35"/>
      <c r="I19" s="36"/>
      <c r="J19" s="37"/>
      <c r="K19" s="59"/>
      <c r="L19" s="60"/>
    </row>
    <row r="20" spans="1:25" ht="15.75" hidden="1" customHeight="1" outlineLevel="1">
      <c r="A20" s="38">
        <v>2050</v>
      </c>
      <c r="B20" t="s">
        <v>58</v>
      </c>
      <c r="C20" s="39">
        <f>+F20+I20+L20</f>
        <v>8660.6</v>
      </c>
      <c r="D20" s="40"/>
      <c r="E20" s="62"/>
      <c r="F20" s="63">
        <f t="shared" ref="F20" si="0">IF($A20&lt;3000,E20/E$3,E20/E$4)</f>
        <v>0</v>
      </c>
      <c r="G20" s="64"/>
      <c r="H20" s="62"/>
      <c r="I20" s="63">
        <f t="shared" ref="I20" si="1">IF($A20&lt;3000,H20/H$3,H20/H$4)</f>
        <v>0</v>
      </c>
      <c r="J20" s="64"/>
      <c r="K20" s="65">
        <v>11364.7</v>
      </c>
      <c r="L20" s="63">
        <v>8660.6</v>
      </c>
      <c r="T20" s="50">
        <f>+T16+T15</f>
        <v>122812.97</v>
      </c>
    </row>
    <row r="21" spans="1:25" ht="15.75" customHeight="1">
      <c r="A21" s="53" t="s">
        <v>71</v>
      </c>
      <c r="B21" s="54"/>
      <c r="C21" s="55">
        <f>+C19</f>
        <v>8660.6</v>
      </c>
      <c r="D21" s="56"/>
      <c r="E21" s="57">
        <f>SUM(E18:E20)</f>
        <v>0</v>
      </c>
      <c r="F21" s="58">
        <f>SUM(F18:F20)</f>
        <v>0</v>
      </c>
      <c r="G21" s="56"/>
      <c r="H21" s="57">
        <f>SUM(H18:H20)</f>
        <v>0</v>
      </c>
      <c r="I21" s="58">
        <f>SUM(I18:I20)</f>
        <v>0</v>
      </c>
      <c r="J21" s="56"/>
      <c r="K21" s="57">
        <f>SUM(K18:K20)</f>
        <v>11364.7</v>
      </c>
      <c r="L21" s="58">
        <f>SUM(L18:L20)</f>
        <v>8660.6</v>
      </c>
    </row>
    <row r="22" spans="1:25" ht="9.75" customHeight="1" collapsed="1">
      <c r="A22" s="31"/>
      <c r="B22" s="4"/>
      <c r="C22" s="44"/>
      <c r="D22" s="34"/>
      <c r="E22" s="35"/>
      <c r="F22" s="36"/>
      <c r="G22" s="37"/>
      <c r="H22" s="35"/>
      <c r="I22" s="36"/>
      <c r="J22" s="37"/>
      <c r="K22" s="35"/>
      <c r="L22" s="36"/>
      <c r="V22" s="51"/>
      <c r="W22" s="51">
        <v>1.35953855365499</v>
      </c>
      <c r="X22" s="51" t="s">
        <v>79</v>
      </c>
      <c r="Y22" s="51"/>
    </row>
    <row r="23" spans="1:25" ht="15.75" customHeight="1" collapsed="1">
      <c r="A23" s="31"/>
      <c r="B23" s="32" t="s">
        <v>59</v>
      </c>
      <c r="C23" s="33" t="e">
        <f>SUM(C24:C24)</f>
        <v>#REF!</v>
      </c>
      <c r="D23" s="34"/>
      <c r="E23" s="35"/>
      <c r="F23" s="36"/>
      <c r="G23" s="37"/>
      <c r="H23" s="35"/>
      <c r="I23" s="36"/>
      <c r="J23" s="37"/>
      <c r="K23" s="35"/>
      <c r="L23" s="36"/>
    </row>
    <row r="24" spans="1:25" ht="15.75" hidden="1" customHeight="1" outlineLevel="1">
      <c r="A24" s="38">
        <v>2105</v>
      </c>
      <c r="B24" t="s">
        <v>69</v>
      </c>
      <c r="C24" s="39" t="e">
        <f>+F24+I24+L24</f>
        <v>#REF!</v>
      </c>
      <c r="D24" s="40"/>
      <c r="E24" s="62" t="e">
        <f>-SUM(#REF!)</f>
        <v>#REF!</v>
      </c>
      <c r="F24" s="63" t="e">
        <f>IF($A24&lt;3000,E24/E$3,E24/E$4)</f>
        <v>#REF!</v>
      </c>
      <c r="G24" s="64"/>
      <c r="H24" s="62" t="e">
        <f>-SUM(#REF!)</f>
        <v>#REF!</v>
      </c>
      <c r="I24" s="63" t="e">
        <f>IF($A24&lt;3000,H24/H$3,H24/H$4)</f>
        <v>#REF!</v>
      </c>
      <c r="J24" s="64"/>
      <c r="K24" s="65" t="e">
        <f>-SUM(#REF!)</f>
        <v>#REF!</v>
      </c>
      <c r="L24" s="63" t="e">
        <f>IF($A24&lt;3000,K24/K$3,K24/K$4)</f>
        <v>#REF!</v>
      </c>
    </row>
    <row r="25" spans="1:25" ht="15.75" customHeight="1" collapsed="1">
      <c r="A25" s="31"/>
      <c r="B25" s="32" t="s">
        <v>60</v>
      </c>
      <c r="C25" s="33" t="e">
        <f>SUM(C26:C26)</f>
        <v>#REF!</v>
      </c>
      <c r="D25" s="34"/>
      <c r="E25" s="35"/>
      <c r="F25" s="36"/>
      <c r="G25" s="37"/>
      <c r="H25" s="35"/>
      <c r="I25" s="36"/>
      <c r="J25" s="37"/>
      <c r="K25" s="35"/>
      <c r="L25" s="36"/>
    </row>
    <row r="26" spans="1:25" ht="15.75" hidden="1" customHeight="1" outlineLevel="1">
      <c r="A26" s="38">
        <v>2106</v>
      </c>
      <c r="B26" t="s">
        <v>70</v>
      </c>
      <c r="C26" s="39" t="e">
        <f>+F26+I26+L26</f>
        <v>#REF!</v>
      </c>
      <c r="D26" s="40"/>
      <c r="E26" s="62" t="e">
        <f>-SUM(#REF!)</f>
        <v>#REF!</v>
      </c>
      <c r="F26" s="63" t="e">
        <f>IF($A26&lt;3000,E26/E$3,E26/E$4)</f>
        <v>#REF!</v>
      </c>
      <c r="G26" s="64"/>
      <c r="H26" s="62" t="e">
        <f>-SUM(#REF!)</f>
        <v>#REF!</v>
      </c>
      <c r="I26" s="63" t="e">
        <f>IF($A26&lt;3000,H26/H$3,H26/H$4)</f>
        <v>#REF!</v>
      </c>
      <c r="J26" s="64"/>
      <c r="K26" s="65" t="e">
        <f>-SUM(#REF!)</f>
        <v>#REF!</v>
      </c>
      <c r="L26" s="63" t="e">
        <f>IF($A26&lt;3000,K26/K$3,K26/K$4)</f>
        <v>#REF!</v>
      </c>
    </row>
    <row r="27" spans="1:25" ht="15.75" customHeight="1" collapsed="1">
      <c r="A27" s="31"/>
      <c r="B27" s="32" t="s">
        <v>61</v>
      </c>
      <c r="C27" s="33">
        <f>SUM(C28:C29)</f>
        <v>92399.31</v>
      </c>
      <c r="D27" s="34"/>
      <c r="E27" s="35"/>
      <c r="F27" s="36"/>
      <c r="G27" s="37"/>
      <c r="H27" s="35"/>
      <c r="I27" s="36"/>
      <c r="J27" s="37"/>
      <c r="K27" s="35"/>
      <c r="L27" s="36"/>
    </row>
    <row r="28" spans="1:25" ht="15.75" hidden="1" customHeight="1" outlineLevel="1">
      <c r="A28" s="38">
        <v>2180</v>
      </c>
      <c r="B28" t="s">
        <v>62</v>
      </c>
      <c r="C28" s="39">
        <f>+F28+I28+L28</f>
        <v>49301.89</v>
      </c>
      <c r="D28" s="40"/>
      <c r="E28" s="62"/>
      <c r="F28" s="63">
        <f>IF($A28&lt;3000,E28/E$3,E28/E$4)</f>
        <v>0</v>
      </c>
      <c r="G28" s="64"/>
      <c r="H28" s="62"/>
      <c r="I28" s="63">
        <f>IF($A28&lt;3000,H28/H$3,H28/H$4)</f>
        <v>0</v>
      </c>
      <c r="J28" s="64"/>
      <c r="K28" s="65">
        <f>+T13</f>
        <v>67192.59</v>
      </c>
      <c r="L28" s="63">
        <f>+U13</f>
        <v>49301.89</v>
      </c>
      <c r="N28" t="s">
        <v>74</v>
      </c>
    </row>
    <row r="29" spans="1:25" ht="15.75" hidden="1" customHeight="1" outlineLevel="1">
      <c r="A29" s="38">
        <v>2290</v>
      </c>
      <c r="B29" t="s">
        <v>63</v>
      </c>
      <c r="C29" s="39">
        <f>+F29+I29+L29</f>
        <v>43097.42</v>
      </c>
      <c r="D29" s="40"/>
      <c r="E29" s="62"/>
      <c r="F29" s="63">
        <f>IF($A29&lt;3000,E29/E$3,E29/E$4)</f>
        <v>0</v>
      </c>
      <c r="G29" s="64"/>
      <c r="H29" s="62"/>
      <c r="I29" s="63">
        <f>IF($A29&lt;3000,H29/H$3,H29/H$4)</f>
        <v>0</v>
      </c>
      <c r="J29" s="64"/>
      <c r="K29" s="65">
        <v>58736.639999999999</v>
      </c>
      <c r="L29" s="63">
        <v>43097.42</v>
      </c>
    </row>
    <row r="30" spans="1:25" ht="15.75" customHeight="1" collapsed="1">
      <c r="A30" s="31"/>
      <c r="B30" s="32" t="s">
        <v>64</v>
      </c>
      <c r="C30" s="33">
        <f>SUBTOTAL(9,C31:C32)</f>
        <v>-8032.0599999999977</v>
      </c>
      <c r="D30" s="34"/>
      <c r="E30" s="35"/>
      <c r="F30" s="36"/>
      <c r="G30" s="37"/>
      <c r="H30" s="35"/>
      <c r="I30" s="36"/>
      <c r="J30" s="37"/>
      <c r="K30" s="35"/>
      <c r="L30" s="36"/>
    </row>
    <row r="31" spans="1:25" ht="15.75" hidden="1" customHeight="1" outlineLevel="1">
      <c r="A31" s="38">
        <v>2960</v>
      </c>
      <c r="B31" t="s">
        <v>89</v>
      </c>
      <c r="C31" s="39">
        <v>-55163</v>
      </c>
      <c r="D31" s="40"/>
      <c r="E31" s="62"/>
      <c r="F31" s="63"/>
      <c r="G31" s="64"/>
      <c r="H31" s="62"/>
      <c r="I31" s="63"/>
      <c r="J31" s="64"/>
      <c r="K31" s="65"/>
      <c r="L31" s="63"/>
    </row>
    <row r="32" spans="1:25" ht="15.75" hidden="1" customHeight="1" outlineLevel="1">
      <c r="A32" s="38">
        <v>2990</v>
      </c>
      <c r="B32" t="s">
        <v>65</v>
      </c>
      <c r="C32" s="39">
        <f>+F32+I32+L32</f>
        <v>47130.94</v>
      </c>
      <c r="D32" s="40"/>
      <c r="E32" s="62"/>
      <c r="F32" s="63">
        <f t="shared" ref="F32" si="2">IF($A32&lt;3000,E32/E$3,E32/E$4)</f>
        <v>0</v>
      </c>
      <c r="G32" s="64"/>
      <c r="H32" s="62"/>
      <c r="I32" s="63">
        <f t="shared" ref="I32" si="3">IF($A32&lt;3000,H32/H$3,H32/H$4)</f>
        <v>0</v>
      </c>
      <c r="J32" s="64"/>
      <c r="K32" s="65">
        <v>64076.33</v>
      </c>
      <c r="L32" s="63">
        <v>47130.94</v>
      </c>
    </row>
    <row r="33" spans="1:12" ht="15.75" customHeight="1">
      <c r="A33" s="53" t="s">
        <v>72</v>
      </c>
      <c r="B33" s="54"/>
      <c r="C33" s="55" t="e">
        <f>+C30+C27+C25+C23</f>
        <v>#REF!</v>
      </c>
      <c r="D33" s="56"/>
      <c r="E33" s="57" t="e">
        <f>SUM(E23:E32)</f>
        <v>#REF!</v>
      </c>
      <c r="F33" s="58" t="e">
        <f>SUM(F23:F32)</f>
        <v>#REF!</v>
      </c>
      <c r="G33" s="56"/>
      <c r="H33" s="57" t="e">
        <f>SUM(H23:H32)</f>
        <v>#REF!</v>
      </c>
      <c r="I33" s="58" t="e">
        <f>SUM(I23:I32)</f>
        <v>#REF!</v>
      </c>
      <c r="J33" s="56"/>
      <c r="K33" s="57" t="e">
        <f>SUM(K23:K32)</f>
        <v>#REF!</v>
      </c>
      <c r="L33" s="58" t="e">
        <f>SUM(L23:L32)</f>
        <v>#REF!</v>
      </c>
    </row>
    <row r="34" spans="1:12">
      <c r="A34" s="45"/>
      <c r="B34" s="45"/>
      <c r="C34" s="45"/>
      <c r="D34" s="45"/>
      <c r="E34" s="45"/>
      <c r="F34" s="45"/>
      <c r="G34" s="45"/>
      <c r="H34" s="45"/>
      <c r="I34" s="45"/>
      <c r="J34" s="45"/>
      <c r="K34" s="45"/>
      <c r="L34" s="45"/>
    </row>
    <row r="35" spans="1:12" ht="15" customHeight="1">
      <c r="A35" s="45"/>
      <c r="B35" s="46" t="s">
        <v>66</v>
      </c>
      <c r="C35" s="47" t="e">
        <f>ROUND(C17+C33+C21,0)</f>
        <v>#REF!</v>
      </c>
      <c r="D35" s="48"/>
      <c r="E35" s="49" t="e">
        <f>ROUND(E17+E21+E33,2)</f>
        <v>#REF!</v>
      </c>
      <c r="F35" s="49" t="e">
        <f>ROUND(F17+F21+F33,2)</f>
        <v>#REF!</v>
      </c>
      <c r="G35" s="43"/>
      <c r="H35" s="49" t="e">
        <f>ROUND(H17+H21+H33,2)</f>
        <v>#REF!</v>
      </c>
      <c r="I35" s="49" t="e">
        <f>ROUND(I17+I21+I33,2)</f>
        <v>#REF!</v>
      </c>
      <c r="J35" s="43"/>
      <c r="K35" s="49" t="e">
        <f>ROUND(K17+K21+K33,2)</f>
        <v>#REF!</v>
      </c>
      <c r="L35" s="49" t="e">
        <f>ROUND(L17+L21+L33,2)</f>
        <v>#REF!</v>
      </c>
    </row>
    <row r="36" spans="1:12" ht="15" customHeight="1">
      <c r="A36" s="45"/>
      <c r="B36" s="45"/>
      <c r="C36" s="45"/>
      <c r="D36" s="45"/>
      <c r="E36" s="45"/>
      <c r="F36" s="45"/>
      <c r="G36" s="45"/>
      <c r="H36" s="45"/>
      <c r="I36" s="45"/>
      <c r="J36" s="45"/>
      <c r="K36" s="45"/>
      <c r="L36" s="45"/>
    </row>
    <row r="37" spans="1:12">
      <c r="A37" s="45"/>
      <c r="B37" s="45"/>
      <c r="C37" s="45"/>
      <c r="D37" s="45"/>
      <c r="E37" s="45"/>
      <c r="F37" s="45"/>
      <c r="G37" s="45"/>
      <c r="H37" s="45"/>
      <c r="I37" s="45"/>
      <c r="J37" s="45"/>
      <c r="K37" s="45"/>
      <c r="L37" s="45"/>
    </row>
    <row r="38" spans="1:12">
      <c r="A38" s="45"/>
      <c r="B38" s="45"/>
      <c r="C38" s="45"/>
      <c r="D38" s="45"/>
      <c r="E38" s="45"/>
      <c r="F38" s="45"/>
      <c r="G38" s="45"/>
      <c r="H38" s="45"/>
      <c r="I38" s="45"/>
      <c r="J38" s="45"/>
      <c r="K38" s="45"/>
      <c r="L38" s="45"/>
    </row>
    <row r="39" spans="1:12">
      <c r="A39" s="45"/>
      <c r="B39" s="45"/>
      <c r="C39" s="61"/>
      <c r="D39" s="45"/>
      <c r="E39" s="45"/>
      <c r="F39" s="45"/>
      <c r="G39" s="45"/>
      <c r="H39" s="45"/>
      <c r="I39" s="45"/>
      <c r="J39" s="45"/>
      <c r="K39" s="45"/>
      <c r="L39" s="45"/>
    </row>
    <row r="40" spans="1:12">
      <c r="A40" s="45"/>
      <c r="B40" s="45"/>
      <c r="C40" s="61"/>
      <c r="D40" s="45"/>
      <c r="E40" s="45"/>
      <c r="F40" s="45"/>
      <c r="G40" s="45"/>
      <c r="H40" s="45"/>
      <c r="I40" s="45"/>
      <c r="J40" s="45"/>
      <c r="K40" s="68">
        <f>1/K4</f>
        <v>0.73374000115094662</v>
      </c>
      <c r="L40" s="45"/>
    </row>
    <row r="41" spans="1:12">
      <c r="A41" s="45"/>
      <c r="B41" s="45"/>
      <c r="C41" s="45"/>
      <c r="D41" s="45"/>
      <c r="E41" s="45"/>
      <c r="F41" s="45"/>
      <c r="G41" s="45"/>
      <c r="H41" s="45"/>
      <c r="I41" s="45"/>
      <c r="J41" s="45"/>
      <c r="K41" s="45"/>
      <c r="L41" s="45"/>
    </row>
    <row r="42" spans="1:12">
      <c r="A42" s="45"/>
      <c r="B42" s="45"/>
      <c r="C42" s="45"/>
      <c r="D42" s="45"/>
      <c r="E42" s="45"/>
      <c r="F42" s="45"/>
      <c r="G42" s="45"/>
      <c r="H42" s="45"/>
      <c r="I42" s="45"/>
      <c r="J42" s="45"/>
      <c r="K42" s="45"/>
      <c r="L42" s="45"/>
    </row>
    <row r="43" spans="1:12">
      <c r="A43" s="45"/>
      <c r="B43" s="45"/>
      <c r="C43" s="61"/>
      <c r="D43" s="45"/>
      <c r="E43" s="45"/>
      <c r="F43" s="45"/>
      <c r="G43" s="45"/>
      <c r="H43" s="45"/>
      <c r="I43" s="45"/>
      <c r="J43" s="45"/>
      <c r="K43" s="45"/>
      <c r="L43" s="45"/>
    </row>
    <row r="44" spans="1:12">
      <c r="A44" s="45"/>
      <c r="B44" s="45"/>
      <c r="C44" s="61" t="e">
        <f>-C35</f>
        <v>#REF!</v>
      </c>
      <c r="D44" s="45"/>
      <c r="E44" s="45"/>
      <c r="F44" s="45"/>
      <c r="G44" s="45"/>
      <c r="H44" s="45"/>
      <c r="I44" s="45"/>
      <c r="J44" s="45"/>
      <c r="K44" s="45"/>
      <c r="L44" s="45"/>
    </row>
    <row r="45" spans="1:12">
      <c r="A45" s="45"/>
      <c r="B45" s="45"/>
      <c r="C45" s="61"/>
      <c r="D45" s="45"/>
      <c r="E45" s="45"/>
      <c r="F45" s="45"/>
      <c r="G45" s="45"/>
      <c r="H45" s="45"/>
      <c r="I45" s="45"/>
      <c r="J45" s="45"/>
      <c r="K45" s="45"/>
      <c r="L45" s="45"/>
    </row>
    <row r="46" spans="1:12">
      <c r="A46" s="45"/>
      <c r="B46" s="45"/>
      <c r="C46" s="45"/>
      <c r="D46" s="45"/>
      <c r="E46" s="45"/>
      <c r="F46" s="45"/>
      <c r="G46" s="45"/>
      <c r="H46" s="45"/>
      <c r="I46" s="45"/>
      <c r="J46" s="45"/>
      <c r="K46" s="45"/>
      <c r="L46" s="45"/>
    </row>
    <row r="47" spans="1:12">
      <c r="A47" s="45"/>
      <c r="B47" s="45"/>
      <c r="C47" s="45"/>
      <c r="D47" s="45"/>
      <c r="E47" s="45"/>
      <c r="F47" s="45"/>
      <c r="G47" s="45"/>
      <c r="H47" s="45"/>
      <c r="I47" s="45"/>
      <c r="J47" s="45"/>
      <c r="K47" s="45"/>
      <c r="L47" s="45"/>
    </row>
    <row r="48" spans="1:12">
      <c r="A48" s="45"/>
      <c r="B48" s="45"/>
      <c r="C48" s="45"/>
      <c r="D48" s="45"/>
      <c r="E48" s="45"/>
      <c r="F48" s="45"/>
      <c r="G48" s="45"/>
      <c r="H48" s="45"/>
      <c r="I48" s="45"/>
      <c r="J48" s="45"/>
      <c r="K48" s="45"/>
      <c r="L48" s="45"/>
    </row>
    <row r="49" spans="1:12">
      <c r="A49" s="45"/>
      <c r="B49" s="45"/>
      <c r="C49" s="45"/>
      <c r="D49" s="45"/>
      <c r="E49" s="45"/>
      <c r="F49" s="45"/>
      <c r="G49" s="45"/>
      <c r="H49" s="45"/>
      <c r="I49" s="45"/>
      <c r="J49" s="45"/>
      <c r="K49" s="45"/>
      <c r="L49" s="45"/>
    </row>
    <row r="50" spans="1:12">
      <c r="A50" s="45"/>
      <c r="B50" s="45"/>
      <c r="C50" s="45"/>
      <c r="D50" s="45"/>
      <c r="E50" s="45"/>
      <c r="F50" s="45"/>
      <c r="G50" s="45"/>
      <c r="H50" s="45"/>
      <c r="I50" s="45"/>
      <c r="J50" s="45"/>
      <c r="K50" s="45"/>
      <c r="L50" s="45"/>
    </row>
    <row r="51" spans="1:12">
      <c r="A51" s="45"/>
      <c r="B51" s="45"/>
      <c r="C51" s="45"/>
      <c r="D51" s="45"/>
      <c r="E51" s="45"/>
      <c r="F51" s="45"/>
      <c r="G51" s="45"/>
      <c r="H51" s="45"/>
      <c r="I51" s="45"/>
      <c r="J51" s="45"/>
      <c r="K51" s="45"/>
      <c r="L51" s="45"/>
    </row>
    <row r="52" spans="1:12">
      <c r="A52" s="45"/>
      <c r="B52" s="45"/>
      <c r="C52" s="45"/>
      <c r="D52" s="45"/>
      <c r="E52" s="45"/>
      <c r="F52" s="45"/>
      <c r="G52" s="45"/>
      <c r="H52" s="45"/>
      <c r="I52" s="45"/>
      <c r="J52" s="45"/>
      <c r="K52" s="45"/>
      <c r="L52" s="45"/>
    </row>
    <row r="53" spans="1:12">
      <c r="A53" s="45"/>
      <c r="B53" s="45"/>
      <c r="C53" s="45"/>
      <c r="D53" s="45"/>
      <c r="E53" s="45"/>
      <c r="F53" s="45"/>
      <c r="G53" s="45"/>
      <c r="H53" s="45"/>
      <c r="I53" s="45"/>
      <c r="J53" s="45"/>
      <c r="K53" s="45"/>
      <c r="L53" s="45"/>
    </row>
    <row r="54" spans="1:12">
      <c r="A54" s="45"/>
      <c r="B54" s="45"/>
      <c r="C54" s="45"/>
      <c r="D54" s="45"/>
      <c r="E54" s="45"/>
      <c r="F54" s="45"/>
      <c r="G54" s="45"/>
      <c r="H54" s="45"/>
      <c r="I54" s="45"/>
      <c r="J54" s="45"/>
      <c r="K54" s="45"/>
      <c r="L54" s="45"/>
    </row>
    <row r="55" spans="1:12">
      <c r="A55" s="45"/>
      <c r="B55" s="45"/>
      <c r="C55" s="45"/>
      <c r="D55" s="45"/>
      <c r="E55" s="45"/>
      <c r="F55" s="45"/>
      <c r="G55" s="45"/>
      <c r="H55" s="45"/>
      <c r="I55" s="45"/>
      <c r="J55" s="45"/>
      <c r="K55" s="45"/>
      <c r="L55" s="45"/>
    </row>
    <row r="56" spans="1:12">
      <c r="A56" s="45"/>
      <c r="B56" s="45"/>
      <c r="C56" s="45"/>
      <c r="D56" s="45"/>
    </row>
    <row r="57" spans="1:12">
      <c r="A57" s="45"/>
      <c r="B57" s="45"/>
      <c r="C57" s="45"/>
      <c r="D57" s="45"/>
    </row>
    <row r="58" spans="1:12">
      <c r="A58" s="45"/>
      <c r="B58" s="45"/>
      <c r="C58" s="45"/>
      <c r="D58" s="45"/>
    </row>
    <row r="59" spans="1:12">
      <c r="A59" s="45"/>
      <c r="B59" s="45"/>
      <c r="C59" s="45"/>
      <c r="D59" s="45"/>
    </row>
    <row r="60" spans="1:12">
      <c r="A60" s="45"/>
      <c r="B60" s="45"/>
      <c r="C60" s="45"/>
      <c r="D60" s="45"/>
    </row>
    <row r="61" spans="1:12">
      <c r="A61" s="45"/>
      <c r="B61" s="45"/>
      <c r="C61" s="45"/>
      <c r="D61" s="45"/>
    </row>
    <row r="62" spans="1:12">
      <c r="A62" s="45"/>
      <c r="B62" s="45"/>
      <c r="C62" s="45"/>
      <c r="D62" s="45"/>
    </row>
    <row r="63" spans="1:12">
      <c r="A63" s="45"/>
      <c r="B63" s="45"/>
      <c r="C63" s="45"/>
      <c r="D63" s="45"/>
    </row>
    <row r="64" spans="1:12">
      <c r="A64" s="45"/>
      <c r="B64" s="45"/>
      <c r="C64" s="45"/>
      <c r="D64" s="45"/>
    </row>
    <row r="65" spans="1:4">
      <c r="A65" s="45"/>
      <c r="B65" s="45"/>
      <c r="C65" s="45"/>
      <c r="D65" s="45"/>
    </row>
    <row r="66" spans="1:4">
      <c r="A66" s="45"/>
      <c r="B66" s="45"/>
      <c r="C66" s="45"/>
      <c r="D66" s="45"/>
    </row>
    <row r="67" spans="1:4">
      <c r="A67" s="45"/>
      <c r="B67" s="45"/>
      <c r="C67" s="45"/>
      <c r="D67" s="45"/>
    </row>
    <row r="68" spans="1:4">
      <c r="A68" s="45"/>
      <c r="B68" s="45"/>
      <c r="C68" s="45"/>
      <c r="D68" s="45"/>
    </row>
    <row r="69" spans="1:4">
      <c r="A69" s="45"/>
      <c r="B69" s="45"/>
      <c r="C69" s="45"/>
      <c r="D69" s="45"/>
    </row>
    <row r="70" spans="1:4">
      <c r="A70" s="45"/>
      <c r="B70" s="45"/>
      <c r="C70" s="45"/>
      <c r="D70" s="45"/>
    </row>
    <row r="71" spans="1:4">
      <c r="A71" s="45"/>
      <c r="B71" s="45"/>
      <c r="C71" s="45"/>
      <c r="D71" s="45"/>
    </row>
    <row r="72" spans="1:4">
      <c r="A72" s="45"/>
      <c r="B72" s="45"/>
      <c r="C72" s="45"/>
      <c r="D72" s="45"/>
    </row>
    <row r="73" spans="1:4">
      <c r="A73" s="45"/>
      <c r="B73" s="45"/>
      <c r="C73" s="45"/>
      <c r="D73" s="45"/>
    </row>
    <row r="74" spans="1:4">
      <c r="A74" s="45"/>
      <c r="B74" s="45"/>
      <c r="C74" s="45"/>
      <c r="D74" s="45"/>
    </row>
    <row r="75" spans="1:4">
      <c r="A75" s="45"/>
      <c r="B75" s="45"/>
      <c r="C75" s="45"/>
      <c r="D75" s="45"/>
    </row>
    <row r="76" spans="1:4">
      <c r="A76" s="45"/>
      <c r="B76" s="45"/>
      <c r="C76" s="45"/>
      <c r="D76" s="45"/>
    </row>
    <row r="77" spans="1:4">
      <c r="A77" s="45"/>
      <c r="B77" s="45"/>
      <c r="C77" s="45"/>
      <c r="D77" s="45"/>
    </row>
    <row r="78" spans="1:4">
      <c r="A78" s="45"/>
      <c r="B78" s="45"/>
      <c r="C78" s="45"/>
      <c r="D78" s="45"/>
    </row>
    <row r="79" spans="1:4">
      <c r="A79" s="45"/>
      <c r="B79" s="45"/>
      <c r="C79" s="45"/>
      <c r="D79" s="45"/>
    </row>
    <row r="80" spans="1:4">
      <c r="A80" s="45"/>
      <c r="B80" s="45"/>
      <c r="C80" s="45"/>
      <c r="D80" s="45"/>
    </row>
    <row r="81" spans="1:4">
      <c r="A81" s="45"/>
      <c r="B81" s="45"/>
      <c r="C81" s="45"/>
      <c r="D81" s="45"/>
    </row>
    <row r="82" spans="1:4">
      <c r="A82" s="45"/>
      <c r="B82" s="45"/>
      <c r="C82" s="45"/>
      <c r="D82" s="45"/>
    </row>
    <row r="83" spans="1:4">
      <c r="A83" s="45"/>
      <c r="B83" s="45"/>
      <c r="C83" s="45"/>
      <c r="D83" s="45"/>
    </row>
    <row r="84" spans="1:4">
      <c r="A84" s="45"/>
      <c r="B84" s="45"/>
      <c r="C84" s="45"/>
      <c r="D84" s="45"/>
    </row>
    <row r="85" spans="1:4">
      <c r="A85" s="45"/>
      <c r="B85" s="45"/>
      <c r="C85" s="45"/>
      <c r="D85" s="45"/>
    </row>
    <row r="86" spans="1:4">
      <c r="A86" s="45"/>
      <c r="B86" s="45"/>
      <c r="C86" s="45"/>
      <c r="D86" s="45"/>
    </row>
    <row r="87" spans="1:4">
      <c r="A87" s="45"/>
      <c r="B87" s="45"/>
      <c r="C87" s="45"/>
      <c r="D87" s="45"/>
    </row>
    <row r="88" spans="1:4">
      <c r="A88" s="45"/>
      <c r="B88" s="45"/>
      <c r="C88" s="45"/>
      <c r="D88" s="45"/>
    </row>
    <row r="89" spans="1:4">
      <c r="A89" s="45"/>
      <c r="B89" s="45"/>
      <c r="C89" s="45"/>
      <c r="D89" s="45"/>
    </row>
    <row r="90" spans="1:4">
      <c r="A90" s="45"/>
      <c r="B90" s="45"/>
      <c r="C90" s="45"/>
      <c r="D90" s="45"/>
    </row>
    <row r="91" spans="1:4">
      <c r="A91" s="45"/>
      <c r="B91" s="45"/>
      <c r="C91" s="45"/>
      <c r="D91" s="45"/>
    </row>
    <row r="92" spans="1:4">
      <c r="A92" s="45"/>
      <c r="B92" s="45"/>
      <c r="C92" s="45"/>
      <c r="D92" s="45"/>
    </row>
    <row r="93" spans="1:4">
      <c r="A93" s="45"/>
      <c r="B93" s="45"/>
      <c r="C93" s="45"/>
      <c r="D93" s="45"/>
    </row>
    <row r="94" spans="1:4">
      <c r="A94" s="45"/>
      <c r="B94" s="45"/>
      <c r="C94" s="45"/>
      <c r="D94" s="45"/>
    </row>
    <row r="95" spans="1:4">
      <c r="A95" s="45"/>
      <c r="B95" s="45"/>
      <c r="C95" s="45"/>
      <c r="D95" s="45"/>
    </row>
    <row r="96" spans="1:4">
      <c r="A96" s="45"/>
      <c r="B96" s="45"/>
      <c r="C96" s="45"/>
      <c r="D96" s="45"/>
    </row>
    <row r="97" spans="1:4">
      <c r="A97" s="45"/>
      <c r="B97" s="45"/>
      <c r="C97" s="45"/>
      <c r="D97" s="45"/>
    </row>
    <row r="98" spans="1:4">
      <c r="A98" s="45"/>
      <c r="B98" s="45"/>
      <c r="C98" s="45"/>
      <c r="D98" s="45"/>
    </row>
    <row r="99" spans="1:4">
      <c r="A99" s="45"/>
      <c r="B99" s="45"/>
      <c r="C99" s="45"/>
      <c r="D99" s="45"/>
    </row>
    <row r="100" spans="1:4">
      <c r="A100" s="45"/>
      <c r="B100" s="45"/>
      <c r="C100" s="45"/>
      <c r="D100" s="45"/>
    </row>
    <row r="101" spans="1:4">
      <c r="A101" s="45"/>
      <c r="B101" s="45"/>
      <c r="C101" s="45"/>
      <c r="D101" s="45"/>
    </row>
    <row r="102" spans="1:4">
      <c r="A102" s="45"/>
      <c r="B102" s="45"/>
      <c r="C102" s="45"/>
      <c r="D102" s="45"/>
    </row>
    <row r="103" spans="1:4">
      <c r="A103" s="45"/>
      <c r="B103" s="45"/>
      <c r="C103" s="45"/>
      <c r="D103" s="45"/>
    </row>
    <row r="104" spans="1:4">
      <c r="A104" s="45"/>
      <c r="B104" s="45"/>
      <c r="C104" s="45"/>
      <c r="D104" s="45"/>
    </row>
    <row r="105" spans="1:4">
      <c r="A105" s="45"/>
      <c r="B105" s="45"/>
      <c r="C105" s="45"/>
      <c r="D105" s="45"/>
    </row>
    <row r="106" spans="1:4">
      <c r="A106" s="45"/>
      <c r="B106" s="45"/>
      <c r="C106" s="45"/>
      <c r="D106" s="45"/>
    </row>
    <row r="107" spans="1:4">
      <c r="A107" s="45"/>
      <c r="B107" s="45"/>
      <c r="C107" s="45"/>
      <c r="D107" s="45"/>
    </row>
    <row r="108" spans="1:4">
      <c r="A108" s="45"/>
      <c r="B108" s="45"/>
      <c r="C108" s="45"/>
      <c r="D108" s="45"/>
    </row>
    <row r="109" spans="1:4">
      <c r="A109" s="45"/>
      <c r="B109" s="45"/>
      <c r="C109" s="45"/>
      <c r="D109" s="45"/>
    </row>
    <row r="110" spans="1:4">
      <c r="A110" s="45"/>
      <c r="B110" s="45"/>
      <c r="C110" s="45"/>
      <c r="D110" s="45"/>
    </row>
    <row r="111" spans="1:4">
      <c r="A111" s="45"/>
      <c r="B111" s="45"/>
      <c r="C111" s="45"/>
      <c r="D111" s="45"/>
    </row>
    <row r="112" spans="1:4">
      <c r="A112" s="45"/>
      <c r="B112" s="45"/>
      <c r="C112" s="45"/>
      <c r="D112" s="45"/>
    </row>
    <row r="113" spans="1:4">
      <c r="A113" s="45"/>
      <c r="B113" s="45"/>
      <c r="C113" s="45"/>
      <c r="D113" s="45"/>
    </row>
    <row r="114" spans="1:4">
      <c r="A114" s="45"/>
      <c r="B114" s="45"/>
      <c r="C114" s="45"/>
      <c r="D114" s="45"/>
    </row>
    <row r="115" spans="1:4">
      <c r="A115" s="45"/>
      <c r="B115" s="45"/>
      <c r="C115" s="45"/>
      <c r="D115" s="45"/>
    </row>
    <row r="116" spans="1:4">
      <c r="A116" s="45"/>
      <c r="B116" s="45"/>
      <c r="C116" s="45"/>
      <c r="D116" s="45"/>
    </row>
    <row r="117" spans="1:4">
      <c r="A117" s="45"/>
      <c r="B117" s="45"/>
      <c r="C117" s="45"/>
      <c r="D117" s="45"/>
    </row>
    <row r="118" spans="1:4">
      <c r="A118" s="45"/>
      <c r="B118" s="45"/>
      <c r="C118" s="45"/>
      <c r="D118" s="45"/>
    </row>
    <row r="119" spans="1:4">
      <c r="A119" s="45"/>
      <c r="B119" s="45"/>
      <c r="C119" s="45"/>
      <c r="D119" s="45"/>
    </row>
    <row r="120" spans="1:4">
      <c r="A120" s="45"/>
      <c r="B120" s="45"/>
      <c r="C120" s="45"/>
      <c r="D120" s="45"/>
    </row>
    <row r="121" spans="1:4">
      <c r="A121" s="45"/>
      <c r="B121" s="45"/>
      <c r="C121" s="45"/>
      <c r="D121" s="45"/>
    </row>
    <row r="122" spans="1:4">
      <c r="A122" s="45"/>
      <c r="B122" s="45"/>
      <c r="C122" s="45"/>
      <c r="D122" s="45"/>
    </row>
    <row r="123" spans="1:4">
      <c r="A123" s="45"/>
      <c r="B123" s="45"/>
      <c r="C123" s="45"/>
      <c r="D123" s="45"/>
    </row>
    <row r="124" spans="1:4">
      <c r="A124" s="45"/>
      <c r="B124" s="45"/>
      <c r="C124" s="45"/>
      <c r="D124" s="45"/>
    </row>
    <row r="125" spans="1:4">
      <c r="A125" s="45"/>
      <c r="B125" s="45"/>
      <c r="C125" s="45"/>
      <c r="D125" s="45"/>
    </row>
    <row r="126" spans="1:4">
      <c r="A126" s="45"/>
      <c r="B126" s="45"/>
      <c r="C126" s="45"/>
      <c r="D126" s="45"/>
    </row>
    <row r="127" spans="1:4">
      <c r="A127" s="45"/>
      <c r="B127" s="45"/>
      <c r="C127" s="45"/>
      <c r="D127" s="45"/>
    </row>
    <row r="128" spans="1:4">
      <c r="A128" s="45"/>
      <c r="B128" s="45"/>
      <c r="C128" s="45"/>
      <c r="D128" s="45"/>
    </row>
    <row r="129" spans="1:4">
      <c r="A129" s="45"/>
      <c r="B129" s="45"/>
      <c r="C129" s="45"/>
      <c r="D129" s="45"/>
    </row>
    <row r="130" spans="1:4">
      <c r="A130" s="45"/>
      <c r="B130" s="45"/>
      <c r="C130" s="45"/>
      <c r="D130" s="45"/>
    </row>
    <row r="131" spans="1:4">
      <c r="A131" s="45"/>
      <c r="B131" s="45"/>
      <c r="C131" s="45"/>
      <c r="D131" s="45"/>
    </row>
    <row r="132" spans="1:4">
      <c r="A132" s="45"/>
      <c r="B132" s="45"/>
      <c r="C132" s="45"/>
      <c r="D132" s="45"/>
    </row>
    <row r="133" spans="1:4">
      <c r="A133" s="45"/>
      <c r="B133" s="45"/>
      <c r="C133" s="45"/>
      <c r="D133" s="45"/>
    </row>
    <row r="134" spans="1:4">
      <c r="A134" s="45"/>
      <c r="B134" s="45"/>
      <c r="C134" s="45"/>
      <c r="D134" s="45"/>
    </row>
    <row r="135" spans="1:4">
      <c r="A135" s="45"/>
      <c r="B135" s="45"/>
      <c r="C135" s="45"/>
      <c r="D135" s="45"/>
    </row>
    <row r="136" spans="1:4">
      <c r="A136" s="45"/>
      <c r="B136" s="45"/>
      <c r="C136" s="45"/>
      <c r="D136" s="45"/>
    </row>
    <row r="137" spans="1:4">
      <c r="A137" s="45"/>
      <c r="B137" s="45"/>
      <c r="C137" s="45"/>
      <c r="D137" s="45"/>
    </row>
    <row r="138" spans="1:4">
      <c r="A138" s="45"/>
      <c r="B138" s="45"/>
      <c r="C138" s="45"/>
      <c r="D138" s="45"/>
    </row>
    <row r="139" spans="1:4">
      <c r="A139" s="45"/>
      <c r="B139" s="45"/>
      <c r="C139" s="45"/>
      <c r="D139" s="45"/>
    </row>
    <row r="140" spans="1:4">
      <c r="A140" s="45"/>
      <c r="B140" s="45"/>
      <c r="C140" s="45"/>
      <c r="D140" s="45"/>
    </row>
    <row r="141" spans="1:4">
      <c r="A141" s="45"/>
      <c r="B141" s="45"/>
      <c r="C141" s="45"/>
      <c r="D141" s="45"/>
    </row>
    <row r="142" spans="1:4">
      <c r="A142" s="45"/>
      <c r="B142" s="45"/>
      <c r="C142" s="45"/>
      <c r="D142" s="45"/>
    </row>
    <row r="143" spans="1:4">
      <c r="A143" s="45"/>
      <c r="B143" s="45"/>
      <c r="C143" s="45"/>
      <c r="D143" s="45"/>
    </row>
    <row r="144" spans="1:4">
      <c r="A144" s="45"/>
      <c r="B144" s="45"/>
      <c r="C144" s="45"/>
      <c r="D144" s="45"/>
    </row>
    <row r="145" spans="1:4">
      <c r="A145" s="45"/>
      <c r="B145" s="45"/>
      <c r="C145" s="45"/>
      <c r="D145" s="45"/>
    </row>
    <row r="146" spans="1:4">
      <c r="A146" s="45"/>
      <c r="B146" s="45"/>
      <c r="C146" s="45"/>
      <c r="D146" s="45"/>
    </row>
    <row r="147" spans="1:4">
      <c r="A147" s="45"/>
      <c r="B147" s="45"/>
      <c r="C147" s="45"/>
      <c r="D147" s="45"/>
    </row>
    <row r="148" spans="1:4">
      <c r="A148" s="45"/>
      <c r="B148" s="45"/>
      <c r="C148" s="45"/>
      <c r="D148" s="45"/>
    </row>
    <row r="149" spans="1:4">
      <c r="A149" s="45"/>
      <c r="B149" s="45"/>
      <c r="C149" s="45"/>
      <c r="D149" s="45"/>
    </row>
    <row r="150" spans="1:4">
      <c r="A150" s="45"/>
      <c r="B150" s="45"/>
      <c r="C150" s="45"/>
      <c r="D150" s="45"/>
    </row>
    <row r="151" spans="1:4">
      <c r="A151" s="45"/>
      <c r="B151" s="45"/>
      <c r="C151" s="45"/>
      <c r="D151" s="45"/>
    </row>
    <row r="152" spans="1:4">
      <c r="A152" s="45"/>
      <c r="B152" s="45"/>
      <c r="C152" s="45"/>
      <c r="D152" s="45"/>
    </row>
    <row r="153" spans="1:4">
      <c r="A153" s="45"/>
      <c r="B153" s="45"/>
      <c r="C153" s="45"/>
      <c r="D153" s="45"/>
    </row>
    <row r="154" spans="1:4">
      <c r="A154" s="45"/>
      <c r="B154" s="45"/>
      <c r="C154" s="45"/>
      <c r="D154" s="45"/>
    </row>
    <row r="155" spans="1:4">
      <c r="A155" s="45"/>
      <c r="B155" s="45"/>
      <c r="C155" s="45"/>
      <c r="D155" s="45"/>
    </row>
    <row r="156" spans="1:4">
      <c r="A156" s="45"/>
      <c r="B156" s="45"/>
      <c r="C156" s="45"/>
      <c r="D156" s="45"/>
    </row>
    <row r="157" spans="1:4">
      <c r="A157" s="45"/>
      <c r="B157" s="45"/>
      <c r="C157" s="45"/>
      <c r="D157" s="45"/>
    </row>
    <row r="158" spans="1:4">
      <c r="A158" s="45"/>
      <c r="B158" s="45"/>
      <c r="C158" s="45"/>
      <c r="D158" s="45"/>
    </row>
    <row r="159" spans="1:4">
      <c r="A159" s="45"/>
      <c r="B159" s="45"/>
      <c r="C159" s="45"/>
      <c r="D159" s="45"/>
    </row>
    <row r="160" spans="1:4">
      <c r="A160" s="45"/>
      <c r="B160" s="45"/>
      <c r="C160" s="45"/>
      <c r="D160" s="45"/>
    </row>
    <row r="161" spans="1:4">
      <c r="A161" s="45"/>
      <c r="B161" s="45"/>
      <c r="C161" s="45"/>
      <c r="D161" s="45"/>
    </row>
    <row r="162" spans="1:4">
      <c r="A162" s="45"/>
      <c r="B162" s="45"/>
      <c r="C162" s="45"/>
      <c r="D162" s="45"/>
    </row>
    <row r="163" spans="1:4">
      <c r="A163" s="45"/>
      <c r="B163" s="45"/>
      <c r="C163" s="45"/>
      <c r="D163" s="45"/>
    </row>
    <row r="164" spans="1:4">
      <c r="A164" s="45"/>
      <c r="B164" s="45"/>
      <c r="C164" s="45"/>
      <c r="D164" s="45"/>
    </row>
    <row r="165" spans="1:4">
      <c r="A165" s="45"/>
      <c r="B165" s="45"/>
      <c r="C165" s="45"/>
      <c r="D165" s="45"/>
    </row>
    <row r="166" spans="1:4">
      <c r="A166" s="45"/>
      <c r="B166" s="45"/>
      <c r="C166" s="45"/>
      <c r="D166" s="45"/>
    </row>
    <row r="167" spans="1:4">
      <c r="A167" s="45"/>
      <c r="B167" s="45"/>
      <c r="C167" s="45"/>
      <c r="D167" s="45"/>
    </row>
    <row r="168" spans="1:4">
      <c r="A168" s="45"/>
      <c r="B168" s="45"/>
      <c r="C168" s="45"/>
      <c r="D168" s="45"/>
    </row>
    <row r="169" spans="1:4">
      <c r="A169" s="45"/>
      <c r="B169" s="45"/>
      <c r="C169" s="45"/>
      <c r="D169" s="45"/>
    </row>
    <row r="170" spans="1:4">
      <c r="A170" s="45"/>
      <c r="B170" s="45"/>
      <c r="C170" s="45"/>
      <c r="D170" s="45"/>
    </row>
    <row r="171" spans="1:4">
      <c r="A171" s="45"/>
      <c r="B171" s="45"/>
      <c r="C171" s="45"/>
      <c r="D171" s="45"/>
    </row>
    <row r="172" spans="1:4">
      <c r="A172" s="45"/>
      <c r="B172" s="45"/>
      <c r="C172" s="45"/>
      <c r="D172" s="45"/>
    </row>
    <row r="173" spans="1:4">
      <c r="A173" s="45"/>
      <c r="B173" s="45"/>
      <c r="C173" s="45"/>
      <c r="D173" s="45"/>
    </row>
    <row r="174" spans="1:4">
      <c r="A174" s="45"/>
      <c r="B174" s="45"/>
      <c r="C174" s="45"/>
      <c r="D174" s="45"/>
    </row>
    <row r="175" spans="1:4">
      <c r="A175" s="45"/>
      <c r="B175" s="45"/>
      <c r="C175" s="45"/>
      <c r="D175" s="45"/>
    </row>
    <row r="176" spans="1:4">
      <c r="A176" s="45"/>
      <c r="B176" s="45"/>
      <c r="C176" s="45"/>
      <c r="D176" s="45"/>
    </row>
    <row r="177" spans="1:4">
      <c r="A177" s="45"/>
      <c r="B177" s="45"/>
      <c r="C177" s="45"/>
      <c r="D177" s="45"/>
    </row>
    <row r="178" spans="1:4">
      <c r="A178" s="45"/>
      <c r="B178" s="45"/>
      <c r="C178" s="45"/>
      <c r="D178" s="45"/>
    </row>
    <row r="179" spans="1:4">
      <c r="A179" s="45"/>
      <c r="B179" s="45"/>
      <c r="C179" s="45"/>
      <c r="D179" s="45"/>
    </row>
    <row r="180" spans="1:4">
      <c r="A180" s="45"/>
      <c r="B180" s="45"/>
      <c r="C180" s="45"/>
      <c r="D180" s="45"/>
    </row>
    <row r="181" spans="1:4">
      <c r="A181" s="45"/>
      <c r="B181" s="45"/>
      <c r="C181" s="45"/>
      <c r="D181" s="45"/>
    </row>
    <row r="182" spans="1:4">
      <c r="A182" s="45"/>
      <c r="B182" s="45"/>
      <c r="C182" s="45"/>
      <c r="D182" s="45"/>
    </row>
    <row r="183" spans="1:4">
      <c r="A183" s="45"/>
      <c r="B183" s="45"/>
      <c r="C183" s="45"/>
      <c r="D183" s="45"/>
    </row>
    <row r="184" spans="1:4">
      <c r="A184" s="45"/>
      <c r="B184" s="45"/>
      <c r="C184" s="45"/>
      <c r="D184" s="45"/>
    </row>
    <row r="185" spans="1:4">
      <c r="A185" s="45"/>
      <c r="B185" s="45"/>
      <c r="C185" s="45"/>
      <c r="D185" s="45"/>
    </row>
    <row r="186" spans="1:4">
      <c r="A186" s="45"/>
      <c r="B186" s="45"/>
      <c r="C186" s="45"/>
      <c r="D186" s="45"/>
    </row>
    <row r="187" spans="1:4">
      <c r="A187" s="45"/>
      <c r="B187" s="45"/>
      <c r="C187" s="45"/>
      <c r="D187" s="45"/>
    </row>
    <row r="188" spans="1:4">
      <c r="A188" s="45"/>
      <c r="B188" s="45"/>
      <c r="C188" s="45"/>
      <c r="D188" s="45"/>
    </row>
    <row r="189" spans="1:4">
      <c r="A189" s="45"/>
      <c r="B189" s="45"/>
      <c r="C189" s="45"/>
      <c r="D189" s="45"/>
    </row>
    <row r="190" spans="1:4">
      <c r="A190" s="45"/>
      <c r="B190" s="45"/>
      <c r="C190" s="45"/>
      <c r="D190" s="45"/>
    </row>
    <row r="191" spans="1:4">
      <c r="A191" s="45"/>
      <c r="B191" s="45"/>
      <c r="C191" s="45"/>
      <c r="D191" s="45"/>
    </row>
    <row r="192" spans="1:4">
      <c r="A192" s="45"/>
      <c r="B192" s="45"/>
      <c r="C192" s="45"/>
      <c r="D192" s="45"/>
    </row>
    <row r="193" spans="1:4">
      <c r="A193" s="45"/>
      <c r="B193" s="45"/>
      <c r="C193" s="45"/>
      <c r="D193" s="45"/>
    </row>
    <row r="194" spans="1:4">
      <c r="A194" s="45"/>
      <c r="B194" s="45"/>
      <c r="C194" s="45"/>
      <c r="D194" s="45"/>
    </row>
    <row r="195" spans="1:4">
      <c r="A195" s="45"/>
      <c r="B195" s="45"/>
      <c r="C195" s="45"/>
      <c r="D195" s="45"/>
    </row>
    <row r="196" spans="1:4">
      <c r="A196" s="45"/>
      <c r="B196" s="45"/>
      <c r="C196" s="45"/>
      <c r="D196" s="45"/>
    </row>
    <row r="197" spans="1:4">
      <c r="A197" s="45"/>
      <c r="B197" s="45"/>
      <c r="C197" s="45"/>
      <c r="D197" s="45"/>
    </row>
    <row r="198" spans="1:4">
      <c r="A198" s="45"/>
      <c r="B198" s="45"/>
      <c r="C198" s="45"/>
      <c r="D198" s="45"/>
    </row>
    <row r="199" spans="1:4">
      <c r="A199" s="45"/>
      <c r="B199" s="45"/>
      <c r="C199" s="45"/>
      <c r="D199" s="45"/>
    </row>
    <row r="200" spans="1:4">
      <c r="A200" s="45"/>
      <c r="B200" s="45"/>
      <c r="C200" s="45"/>
      <c r="D200" s="45"/>
    </row>
    <row r="201" spans="1:4">
      <c r="A201" s="45"/>
      <c r="B201" s="45"/>
      <c r="C201" s="45"/>
      <c r="D201" s="45"/>
    </row>
    <row r="202" spans="1:4">
      <c r="A202" s="45"/>
      <c r="B202" s="45"/>
      <c r="C202" s="45"/>
      <c r="D202" s="45"/>
    </row>
    <row r="203" spans="1:4">
      <c r="A203" s="45"/>
      <c r="B203" s="45"/>
      <c r="C203" s="45"/>
      <c r="D203" s="45"/>
    </row>
    <row r="204" spans="1:4">
      <c r="A204" s="45"/>
      <c r="B204" s="45"/>
      <c r="C204" s="45"/>
      <c r="D204" s="45"/>
    </row>
    <row r="205" spans="1:4">
      <c r="A205" s="45"/>
      <c r="B205" s="45"/>
      <c r="C205" s="45"/>
      <c r="D205" s="45"/>
    </row>
    <row r="206" spans="1:4">
      <c r="A206" s="45"/>
      <c r="B206" s="45"/>
      <c r="C206" s="45"/>
      <c r="D206" s="45"/>
    </row>
    <row r="207" spans="1:4">
      <c r="A207" s="45"/>
      <c r="B207" s="45"/>
      <c r="C207" s="45"/>
      <c r="D207" s="45"/>
    </row>
    <row r="208" spans="1:4">
      <c r="A208" s="45"/>
      <c r="B208" s="45"/>
      <c r="C208" s="45"/>
      <c r="D208" s="45"/>
    </row>
    <row r="209" spans="1:4">
      <c r="A209" s="45"/>
      <c r="B209" s="45"/>
      <c r="C209" s="45"/>
      <c r="D209" s="45"/>
    </row>
    <row r="210" spans="1:4">
      <c r="A210" s="45"/>
      <c r="B210" s="45"/>
      <c r="C210" s="45"/>
      <c r="D210" s="45"/>
    </row>
    <row r="211" spans="1:4">
      <c r="A211" s="45"/>
      <c r="B211" s="45"/>
      <c r="C211" s="45"/>
      <c r="D211" s="45"/>
    </row>
    <row r="212" spans="1:4">
      <c r="A212" s="45"/>
      <c r="B212" s="45"/>
      <c r="C212" s="45"/>
      <c r="D212" s="45"/>
    </row>
    <row r="213" spans="1:4">
      <c r="A213" s="45"/>
      <c r="B213" s="45"/>
      <c r="C213" s="45"/>
      <c r="D213" s="45"/>
    </row>
    <row r="214" spans="1:4">
      <c r="A214" s="45"/>
      <c r="B214" s="45"/>
      <c r="C214" s="45"/>
      <c r="D214" s="45"/>
    </row>
    <row r="215" spans="1:4">
      <c r="A215" s="45"/>
      <c r="B215" s="45"/>
      <c r="C215" s="45"/>
      <c r="D215" s="45"/>
    </row>
    <row r="216" spans="1:4">
      <c r="A216" s="45"/>
      <c r="B216" s="45"/>
      <c r="C216" s="45"/>
      <c r="D216" s="45"/>
    </row>
    <row r="217" spans="1:4">
      <c r="A217" s="45"/>
      <c r="B217" s="45"/>
      <c r="C217" s="45"/>
      <c r="D217" s="45"/>
    </row>
    <row r="218" spans="1:4">
      <c r="A218" s="45"/>
      <c r="B218" s="45"/>
      <c r="C218" s="45"/>
      <c r="D218" s="45"/>
    </row>
    <row r="219" spans="1:4">
      <c r="A219" s="45"/>
      <c r="B219" s="45"/>
      <c r="C219" s="45"/>
      <c r="D219" s="45"/>
    </row>
    <row r="220" spans="1:4">
      <c r="A220" s="45"/>
      <c r="B220" s="45"/>
      <c r="C220" s="45"/>
      <c r="D220" s="45"/>
    </row>
    <row r="221" spans="1:4">
      <c r="A221" s="45"/>
      <c r="B221" s="45"/>
      <c r="C221" s="45"/>
      <c r="D221" s="45"/>
    </row>
    <row r="222" spans="1:4">
      <c r="A222" s="45"/>
      <c r="B222" s="45"/>
      <c r="C222" s="45"/>
      <c r="D222" s="45"/>
    </row>
    <row r="223" spans="1:4">
      <c r="A223" s="45"/>
      <c r="B223" s="45"/>
      <c r="C223" s="45"/>
      <c r="D223" s="45"/>
    </row>
    <row r="224" spans="1:4">
      <c r="A224" s="45"/>
      <c r="B224" s="45"/>
      <c r="C224" s="45"/>
      <c r="D224" s="45"/>
    </row>
    <row r="225" spans="1:4">
      <c r="A225" s="45"/>
      <c r="B225" s="45"/>
      <c r="C225" s="45"/>
      <c r="D225" s="45"/>
    </row>
    <row r="226" spans="1:4">
      <c r="A226" s="45"/>
      <c r="B226" s="45"/>
      <c r="C226" s="45"/>
      <c r="D226" s="45"/>
    </row>
    <row r="227" spans="1:4">
      <c r="A227" s="45"/>
      <c r="B227" s="45"/>
      <c r="C227" s="45"/>
      <c r="D227" s="45"/>
    </row>
    <row r="228" spans="1:4">
      <c r="A228" s="45"/>
      <c r="B228" s="45"/>
      <c r="C228" s="45"/>
      <c r="D228" s="45"/>
    </row>
    <row r="229" spans="1:4">
      <c r="A229" s="45"/>
      <c r="B229" s="45"/>
      <c r="C229" s="45"/>
      <c r="D229" s="45"/>
    </row>
    <row r="230" spans="1:4">
      <c r="A230" s="45"/>
      <c r="B230" s="45"/>
      <c r="C230" s="45"/>
      <c r="D230" s="45"/>
    </row>
    <row r="231" spans="1:4">
      <c r="A231" s="45"/>
      <c r="B231" s="45"/>
      <c r="C231" s="45"/>
      <c r="D231" s="45"/>
    </row>
    <row r="232" spans="1:4">
      <c r="A232" s="45"/>
      <c r="B232" s="45"/>
      <c r="C232" s="45"/>
      <c r="D232" s="45"/>
    </row>
    <row r="233" spans="1:4">
      <c r="A233" s="45"/>
      <c r="B233" s="45"/>
      <c r="C233" s="45"/>
      <c r="D233" s="45"/>
    </row>
    <row r="234" spans="1:4">
      <c r="A234" s="45"/>
      <c r="B234" s="45"/>
      <c r="C234" s="45"/>
      <c r="D234" s="45"/>
    </row>
    <row r="235" spans="1:4">
      <c r="A235" s="45"/>
      <c r="B235" s="45"/>
      <c r="C235" s="45"/>
      <c r="D235" s="45"/>
    </row>
    <row r="236" spans="1:4">
      <c r="A236" s="45"/>
      <c r="B236" s="45"/>
      <c r="C236" s="45"/>
      <c r="D236" s="45"/>
    </row>
    <row r="237" spans="1:4">
      <c r="A237" s="45"/>
      <c r="B237" s="45"/>
      <c r="C237" s="45"/>
      <c r="D237" s="45"/>
    </row>
    <row r="238" spans="1:4">
      <c r="A238" s="45"/>
      <c r="B238" s="45"/>
      <c r="C238" s="45"/>
      <c r="D238" s="45"/>
    </row>
    <row r="239" spans="1:4">
      <c r="A239" s="45"/>
      <c r="B239" s="45"/>
      <c r="C239" s="45"/>
      <c r="D239" s="45"/>
    </row>
    <row r="240" spans="1:4">
      <c r="A240" s="45"/>
      <c r="B240" s="45"/>
      <c r="C240" s="45"/>
      <c r="D240" s="45"/>
    </row>
    <row r="241" spans="1:4">
      <c r="A241" s="45"/>
      <c r="B241" s="45"/>
      <c r="C241" s="45"/>
      <c r="D241" s="45"/>
    </row>
    <row r="242" spans="1:4">
      <c r="A242" s="45"/>
      <c r="B242" s="45"/>
      <c r="C242" s="45"/>
      <c r="D242" s="45"/>
    </row>
    <row r="243" spans="1:4">
      <c r="A243" s="45"/>
      <c r="B243" s="45"/>
      <c r="C243" s="45"/>
      <c r="D243" s="45"/>
    </row>
    <row r="244" spans="1:4">
      <c r="A244" s="45"/>
      <c r="B244" s="45"/>
      <c r="C244" s="45"/>
      <c r="D244" s="45"/>
    </row>
    <row r="245" spans="1:4">
      <c r="A245" s="45"/>
      <c r="B245" s="45"/>
      <c r="C245" s="45"/>
      <c r="D245" s="45"/>
    </row>
    <row r="246" spans="1:4">
      <c r="A246" s="45"/>
      <c r="B246" s="45"/>
      <c r="C246" s="45"/>
      <c r="D246" s="45"/>
    </row>
    <row r="247" spans="1:4">
      <c r="A247" s="45"/>
      <c r="B247" s="45"/>
      <c r="C247" s="45"/>
      <c r="D247" s="45"/>
    </row>
    <row r="248" spans="1:4">
      <c r="A248" s="45"/>
      <c r="B248" s="45"/>
      <c r="C248" s="45"/>
      <c r="D248" s="45"/>
    </row>
    <row r="249" spans="1:4">
      <c r="A249" s="45"/>
      <c r="B249" s="45"/>
      <c r="C249" s="45"/>
      <c r="D249" s="45"/>
    </row>
    <row r="250" spans="1:4">
      <c r="A250" s="45"/>
      <c r="B250" s="45"/>
      <c r="C250" s="45"/>
      <c r="D250" s="45"/>
    </row>
    <row r="251" spans="1:4">
      <c r="A251" s="45"/>
      <c r="B251" s="45"/>
      <c r="C251" s="45"/>
      <c r="D251" s="45"/>
    </row>
    <row r="252" spans="1:4">
      <c r="A252" s="45"/>
      <c r="B252" s="45"/>
      <c r="C252" s="45"/>
      <c r="D252" s="45"/>
    </row>
    <row r="253" spans="1:4">
      <c r="A253" s="45"/>
      <c r="B253" s="45"/>
      <c r="C253" s="45"/>
      <c r="D253" s="45"/>
    </row>
    <row r="254" spans="1:4">
      <c r="A254" s="45"/>
      <c r="B254" s="45"/>
      <c r="C254" s="45"/>
      <c r="D254" s="45"/>
    </row>
    <row r="255" spans="1:4">
      <c r="A255" s="45"/>
      <c r="B255" s="45"/>
      <c r="C255" s="45"/>
      <c r="D255" s="45"/>
    </row>
    <row r="256" spans="1:4">
      <c r="A256" s="45"/>
      <c r="B256" s="45"/>
      <c r="C256" s="45"/>
      <c r="D256" s="45"/>
    </row>
    <row r="257" spans="1:4">
      <c r="A257" s="45"/>
      <c r="B257" s="45"/>
      <c r="C257" s="45"/>
      <c r="D257" s="45"/>
    </row>
    <row r="258" spans="1:4">
      <c r="A258" s="45"/>
      <c r="B258" s="45"/>
      <c r="C258" s="45"/>
      <c r="D258" s="45"/>
    </row>
    <row r="259" spans="1:4">
      <c r="A259" s="45"/>
      <c r="B259" s="45"/>
      <c r="C259" s="45"/>
      <c r="D259" s="45"/>
    </row>
    <row r="260" spans="1:4">
      <c r="A260" s="45"/>
      <c r="B260" s="45"/>
      <c r="C260" s="45"/>
      <c r="D260" s="45"/>
    </row>
    <row r="261" spans="1:4">
      <c r="A261" s="45"/>
      <c r="B261" s="45"/>
      <c r="C261" s="45"/>
      <c r="D261" s="45"/>
    </row>
    <row r="262" spans="1:4">
      <c r="A262" s="45"/>
      <c r="B262" s="45"/>
      <c r="C262" s="45"/>
      <c r="D262" s="45"/>
    </row>
    <row r="263" spans="1:4">
      <c r="A263" s="45"/>
      <c r="B263" s="45"/>
      <c r="C263" s="45"/>
      <c r="D263" s="45"/>
    </row>
    <row r="264" spans="1:4">
      <c r="A264" s="45"/>
      <c r="B264" s="45"/>
      <c r="C264" s="45"/>
      <c r="D264" s="45"/>
    </row>
    <row r="265" spans="1:4">
      <c r="A265" s="45"/>
      <c r="B265" s="45"/>
      <c r="C265" s="45"/>
      <c r="D265" s="45"/>
    </row>
    <row r="266" spans="1:4">
      <c r="A266" s="45"/>
      <c r="B266" s="45"/>
      <c r="C266" s="45"/>
      <c r="D266" s="45"/>
    </row>
    <row r="267" spans="1:4">
      <c r="A267" s="45"/>
      <c r="B267" s="45"/>
      <c r="C267" s="45"/>
      <c r="D267" s="45"/>
    </row>
    <row r="268" spans="1:4">
      <c r="A268" s="45"/>
      <c r="B268" s="45"/>
      <c r="C268" s="45"/>
      <c r="D268" s="45"/>
    </row>
    <row r="269" spans="1:4">
      <c r="A269" s="45"/>
      <c r="B269" s="45"/>
      <c r="C269" s="45"/>
      <c r="D269" s="45"/>
    </row>
    <row r="270" spans="1:4">
      <c r="A270" s="45"/>
      <c r="B270" s="45"/>
      <c r="C270" s="45"/>
      <c r="D270" s="45"/>
    </row>
    <row r="271" spans="1:4">
      <c r="A271" s="45"/>
      <c r="B271" s="45"/>
      <c r="C271" s="45"/>
      <c r="D271" s="45"/>
    </row>
    <row r="272" spans="1:4">
      <c r="A272" s="45"/>
      <c r="B272" s="45"/>
      <c r="C272" s="45"/>
      <c r="D272" s="45"/>
    </row>
    <row r="273" spans="1:4">
      <c r="A273" s="45"/>
      <c r="B273" s="45"/>
      <c r="C273" s="45"/>
      <c r="D273" s="45"/>
    </row>
    <row r="274" spans="1:4">
      <c r="A274" s="45"/>
      <c r="B274" s="45"/>
      <c r="C274" s="45"/>
      <c r="D274" s="45"/>
    </row>
    <row r="275" spans="1:4">
      <c r="A275" s="45"/>
      <c r="B275" s="45"/>
      <c r="C275" s="45"/>
      <c r="D275" s="45"/>
    </row>
    <row r="276" spans="1:4">
      <c r="A276" s="45"/>
      <c r="B276" s="45"/>
      <c r="C276" s="45"/>
      <c r="D276" s="45"/>
    </row>
    <row r="277" spans="1:4">
      <c r="A277" s="45"/>
      <c r="B277" s="45"/>
      <c r="C277" s="45"/>
      <c r="D277" s="45"/>
    </row>
    <row r="278" spans="1:4">
      <c r="A278" s="45"/>
      <c r="B278" s="45"/>
      <c r="C278" s="45"/>
      <c r="D278" s="45"/>
    </row>
    <row r="279" spans="1:4">
      <c r="A279" s="45"/>
      <c r="B279" s="45"/>
      <c r="C279" s="45"/>
      <c r="D279" s="45"/>
    </row>
    <row r="280" spans="1:4">
      <c r="A280" s="45"/>
      <c r="B280" s="45"/>
      <c r="C280" s="45"/>
      <c r="D280" s="45"/>
    </row>
    <row r="281" spans="1:4">
      <c r="A281" s="45"/>
      <c r="B281" s="45"/>
      <c r="C281" s="45"/>
      <c r="D281" s="45"/>
    </row>
    <row r="282" spans="1:4">
      <c r="A282" s="45"/>
      <c r="B282" s="45"/>
      <c r="C282" s="45"/>
      <c r="D282" s="45"/>
    </row>
    <row r="283" spans="1:4">
      <c r="A283" s="45"/>
      <c r="B283" s="45"/>
      <c r="C283" s="45"/>
      <c r="D283" s="45"/>
    </row>
    <row r="284" spans="1:4">
      <c r="A284" s="45"/>
      <c r="B284" s="45"/>
      <c r="C284" s="45"/>
      <c r="D284" s="45"/>
    </row>
    <row r="285" spans="1:4">
      <c r="A285" s="45"/>
      <c r="B285" s="45"/>
      <c r="C285" s="45"/>
      <c r="D285" s="45"/>
    </row>
    <row r="286" spans="1:4">
      <c r="A286" s="45"/>
      <c r="B286" s="45"/>
      <c r="C286" s="45"/>
      <c r="D286" s="45"/>
    </row>
    <row r="287" spans="1:4">
      <c r="A287" s="45"/>
      <c r="B287" s="45"/>
      <c r="C287" s="45"/>
      <c r="D287" s="45"/>
    </row>
    <row r="288" spans="1:4">
      <c r="A288" s="45"/>
      <c r="B288" s="45"/>
      <c r="C288" s="45"/>
      <c r="D288" s="45"/>
    </row>
    <row r="289" spans="1:4">
      <c r="A289" s="45"/>
      <c r="B289" s="45"/>
      <c r="C289" s="45"/>
      <c r="D289" s="45"/>
    </row>
    <row r="290" spans="1:4">
      <c r="A290" s="45"/>
      <c r="B290" s="45"/>
      <c r="C290" s="45"/>
      <c r="D290" s="45"/>
    </row>
    <row r="291" spans="1:4">
      <c r="A291" s="45"/>
      <c r="B291" s="45"/>
      <c r="C291" s="45"/>
      <c r="D291" s="45"/>
    </row>
    <row r="292" spans="1:4">
      <c r="A292" s="45"/>
      <c r="B292" s="45"/>
      <c r="C292" s="45"/>
      <c r="D292" s="45"/>
    </row>
    <row r="293" spans="1:4">
      <c r="A293" s="45"/>
      <c r="B293" s="45"/>
      <c r="C293" s="45"/>
      <c r="D293" s="45"/>
    </row>
    <row r="294" spans="1:4">
      <c r="A294" s="45"/>
      <c r="B294" s="45"/>
      <c r="C294" s="45"/>
      <c r="D294" s="45"/>
    </row>
    <row r="295" spans="1:4">
      <c r="A295" s="45"/>
      <c r="B295" s="45"/>
      <c r="C295" s="45"/>
      <c r="D295" s="45"/>
    </row>
    <row r="296" spans="1:4">
      <c r="A296" s="45"/>
      <c r="B296" s="45"/>
      <c r="C296" s="45"/>
      <c r="D296" s="45"/>
    </row>
    <row r="297" spans="1:4">
      <c r="A297" s="45"/>
      <c r="B297" s="45"/>
      <c r="C297" s="45"/>
      <c r="D297" s="45"/>
    </row>
    <row r="298" spans="1:4">
      <c r="A298" s="45"/>
      <c r="B298" s="45"/>
      <c r="C298" s="45"/>
      <c r="D298" s="45"/>
    </row>
    <row r="299" spans="1:4">
      <c r="A299" s="45"/>
      <c r="B299" s="45"/>
      <c r="C299" s="45"/>
      <c r="D299" s="45"/>
    </row>
    <row r="300" spans="1:4">
      <c r="A300" s="45"/>
      <c r="B300" s="45"/>
      <c r="C300" s="45"/>
      <c r="D300" s="45"/>
    </row>
    <row r="301" spans="1:4">
      <c r="A301" s="45"/>
      <c r="B301" s="45"/>
      <c r="C301" s="45"/>
      <c r="D301" s="45"/>
    </row>
    <row r="302" spans="1:4">
      <c r="A302" s="45"/>
      <c r="B302" s="45"/>
      <c r="C302" s="45"/>
      <c r="D302" s="45"/>
    </row>
    <row r="303" spans="1:4">
      <c r="A303" s="45"/>
      <c r="B303" s="45"/>
      <c r="C303" s="45"/>
      <c r="D303" s="45"/>
    </row>
    <row r="304" spans="1:4">
      <c r="A304" s="45"/>
      <c r="B304" s="45"/>
      <c r="C304" s="45"/>
      <c r="D304" s="45"/>
    </row>
    <row r="305" spans="1:4">
      <c r="A305" s="45"/>
      <c r="B305" s="45"/>
      <c r="C305" s="45"/>
      <c r="D305" s="45"/>
    </row>
    <row r="306" spans="1:4">
      <c r="A306" s="45"/>
      <c r="B306" s="45"/>
      <c r="C306" s="45"/>
      <c r="D306" s="45"/>
    </row>
    <row r="307" spans="1:4">
      <c r="A307" s="45"/>
      <c r="B307" s="45"/>
      <c r="C307" s="45"/>
      <c r="D307" s="45"/>
    </row>
    <row r="308" spans="1:4">
      <c r="A308" s="45"/>
      <c r="B308" s="45"/>
      <c r="C308" s="45"/>
      <c r="D308" s="45"/>
    </row>
    <row r="309" spans="1:4">
      <c r="A309" s="45"/>
      <c r="B309" s="45"/>
      <c r="C309" s="45"/>
      <c r="D309" s="45"/>
    </row>
    <row r="310" spans="1:4">
      <c r="A310" s="45"/>
      <c r="B310" s="45"/>
      <c r="C310" s="45"/>
      <c r="D310" s="45"/>
    </row>
    <row r="311" spans="1:4">
      <c r="A311" s="45"/>
      <c r="B311" s="45"/>
      <c r="C311" s="45"/>
      <c r="D311" s="45"/>
    </row>
    <row r="312" spans="1:4">
      <c r="A312" s="45"/>
      <c r="B312" s="45"/>
      <c r="C312" s="45"/>
      <c r="D312" s="45"/>
    </row>
    <row r="313" spans="1:4">
      <c r="A313" s="45"/>
      <c r="B313" s="45"/>
      <c r="C313" s="45"/>
      <c r="D313" s="45"/>
    </row>
    <row r="314" spans="1:4">
      <c r="A314" s="45"/>
      <c r="B314" s="45"/>
      <c r="C314" s="45"/>
      <c r="D314" s="45"/>
    </row>
    <row r="315" spans="1:4">
      <c r="A315" s="45"/>
      <c r="B315" s="45"/>
      <c r="C315" s="45"/>
      <c r="D315" s="45"/>
    </row>
    <row r="316" spans="1:4">
      <c r="A316" s="45"/>
      <c r="B316" s="45"/>
      <c r="C316" s="45"/>
      <c r="D316" s="45"/>
    </row>
    <row r="317" spans="1:4">
      <c r="A317" s="45"/>
      <c r="B317" s="45"/>
      <c r="C317" s="45"/>
      <c r="D317" s="45"/>
    </row>
    <row r="318" spans="1:4">
      <c r="A318" s="45"/>
      <c r="B318" s="45"/>
      <c r="C318" s="45"/>
      <c r="D318" s="45"/>
    </row>
    <row r="319" spans="1:4">
      <c r="A319" s="45"/>
      <c r="B319" s="45"/>
      <c r="C319" s="45"/>
      <c r="D319" s="45"/>
    </row>
    <row r="320" spans="1:4">
      <c r="A320" s="45"/>
      <c r="B320" s="45"/>
      <c r="C320" s="45"/>
      <c r="D320" s="45"/>
    </row>
    <row r="321" spans="1:4">
      <c r="A321" s="45"/>
      <c r="B321" s="45"/>
      <c r="C321" s="45"/>
      <c r="D321" s="45"/>
    </row>
    <row r="322" spans="1:4">
      <c r="A322" s="45"/>
      <c r="B322" s="45"/>
      <c r="C322" s="45"/>
      <c r="D322" s="45"/>
    </row>
    <row r="323" spans="1:4">
      <c r="A323" s="45"/>
      <c r="B323" s="45"/>
      <c r="C323" s="45"/>
      <c r="D323" s="45"/>
    </row>
    <row r="324" spans="1:4">
      <c r="A324" s="45"/>
      <c r="B324" s="45"/>
      <c r="C324" s="45"/>
      <c r="D324" s="45"/>
    </row>
    <row r="325" spans="1:4">
      <c r="A325" s="45"/>
      <c r="B325" s="45"/>
      <c r="C325" s="45"/>
      <c r="D325" s="45"/>
    </row>
    <row r="326" spans="1:4">
      <c r="A326" s="45"/>
      <c r="B326" s="45"/>
      <c r="C326" s="45"/>
      <c r="D326" s="45"/>
    </row>
    <row r="327" spans="1:4">
      <c r="A327" s="45"/>
      <c r="B327" s="45"/>
      <c r="C327" s="45"/>
      <c r="D327" s="45"/>
    </row>
    <row r="328" spans="1:4">
      <c r="A328" s="45"/>
      <c r="B328" s="45"/>
      <c r="C328" s="45"/>
      <c r="D328" s="45"/>
    </row>
    <row r="329" spans="1:4">
      <c r="A329" s="45"/>
      <c r="B329" s="45"/>
      <c r="C329" s="45"/>
      <c r="D329" s="45"/>
    </row>
    <row r="330" spans="1:4">
      <c r="A330" s="45"/>
      <c r="B330" s="45"/>
      <c r="C330" s="45"/>
      <c r="D330" s="45"/>
    </row>
    <row r="331" spans="1:4">
      <c r="A331" s="45"/>
      <c r="B331" s="45"/>
      <c r="C331" s="45"/>
      <c r="D331" s="45"/>
    </row>
    <row r="332" spans="1:4">
      <c r="A332" s="45"/>
      <c r="B332" s="45"/>
      <c r="C332" s="45"/>
      <c r="D332" s="45"/>
    </row>
    <row r="333" spans="1:4">
      <c r="A333" s="45"/>
      <c r="B333" s="45"/>
      <c r="C333" s="45"/>
      <c r="D333" s="45"/>
    </row>
    <row r="334" spans="1:4">
      <c r="A334" s="45"/>
      <c r="B334" s="45"/>
      <c r="C334" s="45"/>
      <c r="D334" s="45"/>
    </row>
    <row r="335" spans="1:4">
      <c r="A335" s="45"/>
      <c r="B335" s="45"/>
      <c r="C335" s="45"/>
      <c r="D335" s="45"/>
    </row>
    <row r="336" spans="1:4">
      <c r="A336" s="45"/>
      <c r="B336" s="45"/>
      <c r="C336" s="45"/>
      <c r="D336" s="45"/>
    </row>
    <row r="337" spans="1:4">
      <c r="A337" s="45"/>
      <c r="B337" s="45"/>
      <c r="C337" s="45"/>
      <c r="D337" s="45"/>
    </row>
    <row r="338" spans="1:4">
      <c r="A338" s="45"/>
      <c r="B338" s="45"/>
      <c r="C338" s="45"/>
      <c r="D338" s="45"/>
    </row>
    <row r="339" spans="1:4">
      <c r="A339" s="45"/>
      <c r="B339" s="45"/>
      <c r="C339" s="45"/>
      <c r="D339" s="45"/>
    </row>
    <row r="340" spans="1:4">
      <c r="A340" s="45"/>
      <c r="B340" s="45"/>
      <c r="C340" s="45"/>
      <c r="D340" s="45"/>
    </row>
    <row r="341" spans="1:4">
      <c r="A341" s="45"/>
      <c r="B341" s="45"/>
      <c r="C341" s="45"/>
      <c r="D341" s="45"/>
    </row>
    <row r="342" spans="1:4">
      <c r="A342" s="45"/>
      <c r="B342" s="45"/>
      <c r="C342" s="45"/>
      <c r="D342" s="45"/>
    </row>
    <row r="343" spans="1:4">
      <c r="A343" s="45"/>
      <c r="B343" s="45"/>
      <c r="C343" s="45"/>
      <c r="D343" s="45"/>
    </row>
    <row r="344" spans="1:4">
      <c r="A344" s="45"/>
      <c r="B344" s="45"/>
      <c r="C344" s="45"/>
      <c r="D344" s="45"/>
    </row>
    <row r="345" spans="1:4">
      <c r="A345" s="45"/>
      <c r="B345" s="45"/>
      <c r="C345" s="45"/>
      <c r="D345" s="45"/>
    </row>
    <row r="346" spans="1:4">
      <c r="A346" s="45"/>
      <c r="B346" s="45"/>
      <c r="C346" s="45"/>
      <c r="D346" s="45"/>
    </row>
    <row r="347" spans="1:4">
      <c r="A347" s="45"/>
      <c r="B347" s="45"/>
      <c r="C347" s="45"/>
      <c r="D347" s="45"/>
    </row>
    <row r="348" spans="1:4">
      <c r="A348" s="45"/>
      <c r="B348" s="45"/>
      <c r="C348" s="45"/>
      <c r="D348" s="45"/>
    </row>
    <row r="349" spans="1:4">
      <c r="A349" s="45"/>
      <c r="B349" s="45"/>
      <c r="C349" s="45"/>
      <c r="D349" s="45"/>
    </row>
    <row r="350" spans="1:4">
      <c r="A350" s="45"/>
      <c r="B350" s="45"/>
      <c r="C350" s="45"/>
      <c r="D350" s="45"/>
    </row>
    <row r="351" spans="1:4">
      <c r="A351" s="45"/>
      <c r="B351" s="45"/>
      <c r="C351" s="45"/>
      <c r="D351" s="45"/>
    </row>
    <row r="352" spans="1:4">
      <c r="A352" s="45"/>
      <c r="B352" s="45"/>
      <c r="C352" s="45"/>
      <c r="D352" s="45"/>
    </row>
    <row r="353" spans="1:4">
      <c r="A353" s="45"/>
      <c r="B353" s="45"/>
      <c r="C353" s="45"/>
      <c r="D353" s="45"/>
    </row>
    <row r="354" spans="1:4">
      <c r="A354" s="45"/>
      <c r="B354" s="45"/>
      <c r="C354" s="45"/>
      <c r="D354" s="45"/>
    </row>
    <row r="355" spans="1:4">
      <c r="A355" s="45"/>
      <c r="B355" s="45"/>
      <c r="C355" s="45"/>
      <c r="D355" s="45"/>
    </row>
    <row r="356" spans="1:4">
      <c r="A356" s="45"/>
      <c r="B356" s="45"/>
      <c r="C356" s="45"/>
      <c r="D356" s="45"/>
    </row>
    <row r="357" spans="1:4">
      <c r="A357" s="45"/>
      <c r="B357" s="45"/>
      <c r="C357" s="45"/>
      <c r="D357" s="45"/>
    </row>
    <row r="358" spans="1:4">
      <c r="A358" s="45"/>
      <c r="B358" s="45"/>
      <c r="C358" s="45"/>
      <c r="D358" s="45"/>
    </row>
    <row r="359" spans="1:4">
      <c r="A359" s="45"/>
      <c r="B359" s="45"/>
      <c r="C359" s="45"/>
      <c r="D359" s="45"/>
    </row>
    <row r="360" spans="1:4">
      <c r="A360" s="45"/>
      <c r="B360" s="45"/>
      <c r="C360" s="45"/>
      <c r="D360" s="45"/>
    </row>
    <row r="361" spans="1:4">
      <c r="A361" s="45"/>
      <c r="B361" s="45"/>
      <c r="C361" s="45"/>
      <c r="D361" s="45"/>
    </row>
    <row r="362" spans="1:4">
      <c r="A362" s="45"/>
      <c r="B362" s="45"/>
      <c r="C362" s="45"/>
      <c r="D362" s="45"/>
    </row>
    <row r="363" spans="1:4">
      <c r="A363" s="45"/>
      <c r="B363" s="45"/>
      <c r="C363" s="45"/>
      <c r="D363" s="45"/>
    </row>
    <row r="364" spans="1:4">
      <c r="A364" s="45"/>
      <c r="B364" s="45"/>
      <c r="C364" s="45"/>
      <c r="D364" s="45"/>
    </row>
    <row r="365" spans="1:4">
      <c r="A365" s="45"/>
      <c r="B365" s="45"/>
      <c r="C365" s="45"/>
      <c r="D365" s="45"/>
    </row>
    <row r="366" spans="1:4">
      <c r="A366" s="45"/>
      <c r="B366" s="45"/>
      <c r="C366" s="45"/>
      <c r="D366" s="45"/>
    </row>
    <row r="367" spans="1:4">
      <c r="A367" s="45"/>
      <c r="B367" s="45"/>
      <c r="C367" s="45"/>
      <c r="D367" s="45"/>
    </row>
    <row r="368" spans="1:4">
      <c r="A368" s="45"/>
      <c r="B368" s="45"/>
      <c r="C368" s="45"/>
      <c r="D368" s="45"/>
    </row>
    <row r="369" spans="1:4">
      <c r="A369" s="45"/>
      <c r="B369" s="45"/>
      <c r="C369" s="45"/>
      <c r="D369" s="45"/>
    </row>
    <row r="370" spans="1:4">
      <c r="A370" s="45"/>
      <c r="B370" s="45"/>
      <c r="C370" s="45"/>
      <c r="D370" s="45"/>
    </row>
    <row r="371" spans="1:4">
      <c r="A371" s="45"/>
      <c r="B371" s="45"/>
      <c r="C371" s="45"/>
      <c r="D371" s="45"/>
    </row>
    <row r="372" spans="1:4">
      <c r="A372" s="45"/>
      <c r="B372" s="45"/>
      <c r="C372" s="45"/>
      <c r="D372" s="45"/>
    </row>
    <row r="373" spans="1:4">
      <c r="A373" s="45"/>
      <c r="B373" s="45"/>
      <c r="C373" s="45"/>
      <c r="D373" s="45"/>
    </row>
    <row r="374" spans="1:4">
      <c r="A374" s="45"/>
      <c r="B374" s="45"/>
      <c r="C374" s="45"/>
      <c r="D374" s="45"/>
    </row>
    <row r="375" spans="1:4">
      <c r="A375" s="45"/>
      <c r="B375" s="45"/>
      <c r="C375" s="45"/>
      <c r="D375" s="45"/>
    </row>
    <row r="376" spans="1:4">
      <c r="A376" s="45"/>
      <c r="B376" s="45"/>
      <c r="C376" s="45"/>
      <c r="D376" s="45"/>
    </row>
    <row r="377" spans="1:4">
      <c r="A377" s="45"/>
      <c r="B377" s="45"/>
      <c r="C377" s="45"/>
      <c r="D377" s="45"/>
    </row>
    <row r="378" spans="1:4">
      <c r="A378" s="45"/>
      <c r="B378" s="45"/>
      <c r="C378" s="45"/>
      <c r="D378" s="45"/>
    </row>
    <row r="379" spans="1:4">
      <c r="A379" s="45"/>
      <c r="B379" s="45"/>
      <c r="C379" s="45"/>
      <c r="D379" s="45"/>
    </row>
    <row r="380" spans="1:4">
      <c r="A380" s="45"/>
      <c r="B380" s="45"/>
      <c r="C380" s="45"/>
      <c r="D380" s="45"/>
    </row>
    <row r="381" spans="1:4">
      <c r="A381" s="45"/>
      <c r="B381" s="45"/>
      <c r="C381" s="45"/>
      <c r="D381" s="45"/>
    </row>
    <row r="382" spans="1:4">
      <c r="A382" s="45"/>
      <c r="B382" s="45"/>
      <c r="C382" s="45"/>
      <c r="D382" s="45"/>
    </row>
    <row r="383" spans="1:4">
      <c r="A383" s="45"/>
      <c r="B383" s="45"/>
      <c r="C383" s="45"/>
      <c r="D383" s="45"/>
    </row>
    <row r="384" spans="1:4">
      <c r="A384" s="45"/>
      <c r="B384" s="45"/>
      <c r="C384" s="45"/>
      <c r="D384" s="45"/>
    </row>
    <row r="385" spans="1:4">
      <c r="A385" s="45"/>
      <c r="B385" s="45"/>
      <c r="C385" s="45"/>
      <c r="D385" s="45"/>
    </row>
    <row r="386" spans="1:4">
      <c r="A386" s="45"/>
      <c r="B386" s="45"/>
      <c r="C386" s="45"/>
      <c r="D386" s="45"/>
    </row>
    <row r="387" spans="1:4">
      <c r="A387" s="45"/>
      <c r="B387" s="45"/>
      <c r="C387" s="45"/>
      <c r="D387" s="45"/>
    </row>
    <row r="388" spans="1:4">
      <c r="A388" s="45"/>
      <c r="B388" s="45"/>
      <c r="C388" s="45"/>
      <c r="D388" s="45"/>
    </row>
    <row r="389" spans="1:4">
      <c r="A389" s="45"/>
      <c r="B389" s="45"/>
      <c r="C389" s="45"/>
      <c r="D389" s="45"/>
    </row>
    <row r="390" spans="1:4">
      <c r="A390" s="45"/>
      <c r="B390" s="45"/>
      <c r="C390" s="45"/>
      <c r="D390" s="45"/>
    </row>
    <row r="391" spans="1:4">
      <c r="A391" s="45"/>
      <c r="B391" s="45"/>
      <c r="C391" s="45"/>
      <c r="D391" s="45"/>
    </row>
    <row r="392" spans="1:4">
      <c r="A392" s="45"/>
      <c r="B392" s="45"/>
      <c r="C392" s="45"/>
      <c r="D392" s="45"/>
    </row>
    <row r="393" spans="1:4">
      <c r="A393" s="45"/>
      <c r="B393" s="45"/>
      <c r="C393" s="45"/>
      <c r="D393" s="45"/>
    </row>
    <row r="394" spans="1:4">
      <c r="A394" s="45"/>
      <c r="B394" s="45"/>
      <c r="C394" s="45"/>
      <c r="D394" s="45"/>
    </row>
    <row r="395" spans="1:4">
      <c r="A395" s="45"/>
      <c r="B395" s="45"/>
      <c r="C395" s="45"/>
      <c r="D395" s="45"/>
    </row>
    <row r="396" spans="1:4">
      <c r="A396" s="45"/>
      <c r="B396" s="45"/>
      <c r="C396" s="45"/>
      <c r="D396" s="45"/>
    </row>
    <row r="397" spans="1:4">
      <c r="A397" s="45"/>
      <c r="B397" s="45"/>
      <c r="C397" s="45"/>
      <c r="D397" s="45"/>
    </row>
    <row r="398" spans="1:4">
      <c r="A398" s="45"/>
      <c r="B398" s="45"/>
      <c r="C398" s="45"/>
      <c r="D398" s="45"/>
    </row>
    <row r="399" spans="1:4">
      <c r="A399" s="45"/>
      <c r="B399" s="45"/>
      <c r="C399" s="45"/>
      <c r="D399" s="45"/>
    </row>
    <row r="400" spans="1:4">
      <c r="A400" s="45"/>
      <c r="B400" s="45"/>
      <c r="C400" s="45"/>
      <c r="D400" s="45"/>
    </row>
    <row r="401" spans="1:4">
      <c r="A401" s="45"/>
      <c r="B401" s="45"/>
      <c r="C401" s="45"/>
      <c r="D401" s="45"/>
    </row>
    <row r="402" spans="1:4">
      <c r="A402" s="45"/>
      <c r="B402" s="45"/>
      <c r="C402" s="45"/>
      <c r="D402" s="45"/>
    </row>
    <row r="403" spans="1:4">
      <c r="A403" s="45"/>
      <c r="B403" s="45"/>
      <c r="C403" s="45"/>
      <c r="D403" s="45"/>
    </row>
    <row r="404" spans="1:4">
      <c r="A404" s="45"/>
      <c r="B404" s="45"/>
      <c r="C404" s="45"/>
      <c r="D404" s="45"/>
    </row>
    <row r="405" spans="1:4">
      <c r="A405" s="45"/>
      <c r="B405" s="45"/>
      <c r="C405" s="45"/>
      <c r="D405" s="45"/>
    </row>
    <row r="406" spans="1:4">
      <c r="A406" s="45"/>
      <c r="B406" s="45"/>
      <c r="C406" s="45"/>
      <c r="D406" s="45"/>
    </row>
    <row r="407" spans="1:4">
      <c r="A407" s="45"/>
      <c r="B407" s="45"/>
      <c r="C407" s="45"/>
      <c r="D407" s="45"/>
    </row>
  </sheetData>
  <mergeCells count="13">
    <mergeCell ref="E5:F5"/>
    <mergeCell ref="H5:I5"/>
    <mergeCell ref="K5:L5"/>
    <mergeCell ref="E4:F4"/>
    <mergeCell ref="H4:I4"/>
    <mergeCell ref="K4:L4"/>
    <mergeCell ref="A3:B4"/>
    <mergeCell ref="E3:F3"/>
    <mergeCell ref="H3:I3"/>
    <mergeCell ref="K3:L3"/>
    <mergeCell ref="E2:F2"/>
    <mergeCell ref="H2:I2"/>
    <mergeCell ref="K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9496-1AB6-402D-A383-86F106BC857B}">
  <dimension ref="A1:F29"/>
  <sheetViews>
    <sheetView workbookViewId="0"/>
  </sheetViews>
  <sheetFormatPr defaultColWidth="9.140625" defaultRowHeight="15"/>
  <cols>
    <col min="1" max="1" width="3" bestFit="1" customWidth="1"/>
    <col min="2" max="2" width="11.5703125" bestFit="1" customWidth="1"/>
    <col min="3" max="3" width="10.5703125" bestFit="1" customWidth="1"/>
    <col min="4" max="4" width="13.7109375" bestFit="1" customWidth="1"/>
  </cols>
  <sheetData>
    <row r="1" spans="1:4">
      <c r="C1" s="5" t="s">
        <v>16</v>
      </c>
      <c r="D1" t="s">
        <v>17</v>
      </c>
    </row>
    <row r="2" spans="1:4">
      <c r="A2" s="6">
        <v>1</v>
      </c>
      <c r="B2" s="6" t="s">
        <v>7</v>
      </c>
      <c r="C2" s="7">
        <v>1</v>
      </c>
      <c r="D2" s="8">
        <v>1</v>
      </c>
    </row>
    <row r="3" spans="1:4">
      <c r="A3" s="6">
        <v>6</v>
      </c>
      <c r="B3" s="6" t="s">
        <v>8</v>
      </c>
      <c r="C3" s="7">
        <v>0.74570282991457959</v>
      </c>
      <c r="D3" s="8">
        <v>0.73374000115094662</v>
      </c>
    </row>
    <row r="4" spans="1:4">
      <c r="A4" s="6">
        <v>2</v>
      </c>
      <c r="B4" s="6" t="s">
        <v>18</v>
      </c>
      <c r="C4" s="7">
        <v>1.1383113487128829</v>
      </c>
      <c r="D4" s="8">
        <v>1.1449962594233758</v>
      </c>
    </row>
    <row r="5" spans="1:4">
      <c r="A5" s="6">
        <v>3</v>
      </c>
      <c r="B5" s="6" t="s">
        <v>19</v>
      </c>
      <c r="C5" s="7">
        <v>1.2681620082514962</v>
      </c>
      <c r="D5" s="8">
        <v>1.2800023018933073</v>
      </c>
    </row>
    <row r="6" spans="1:4">
      <c r="A6" s="6">
        <v>7</v>
      </c>
      <c r="B6" s="6" t="s">
        <v>9</v>
      </c>
      <c r="C6" s="7">
        <v>0.11621825788831426</v>
      </c>
      <c r="D6" s="8">
        <v>0.11509466536226047</v>
      </c>
    </row>
    <row r="7" spans="1:4">
      <c r="A7" s="6">
        <v>5</v>
      </c>
      <c r="B7" s="6" t="s">
        <v>20</v>
      </c>
      <c r="C7" s="7">
        <v>0.26531466093323264</v>
      </c>
      <c r="D7" s="8">
        <v>0.26619094204983601</v>
      </c>
    </row>
    <row r="8" spans="1:4">
      <c r="A8" s="6">
        <v>4</v>
      </c>
      <c r="B8" s="6" t="s">
        <v>21</v>
      </c>
      <c r="C8" s="7">
        <v>1.4863153001336511E-2</v>
      </c>
      <c r="D8" s="8">
        <v>1.4363814237210107E-2</v>
      </c>
    </row>
    <row r="9" spans="1:4">
      <c r="A9" s="6">
        <v>9</v>
      </c>
      <c r="B9" s="6" t="s">
        <v>22</v>
      </c>
      <c r="C9" s="7">
        <v>0.1452263350572375</v>
      </c>
      <c r="D9" s="8">
        <v>0.14539909075214366</v>
      </c>
    </row>
    <row r="10" spans="1:4">
      <c r="C10" s="9"/>
      <c r="D10" s="10"/>
    </row>
    <row r="11" spans="1:4">
      <c r="C11" s="9"/>
      <c r="D11" s="10"/>
    </row>
    <row r="12" spans="1:4">
      <c r="A12" s="6"/>
      <c r="B12" s="6"/>
      <c r="C12" s="11" t="s">
        <v>16</v>
      </c>
      <c r="D12" s="12" t="s">
        <v>17</v>
      </c>
    </row>
    <row r="13" spans="1:4">
      <c r="A13" s="6">
        <v>21</v>
      </c>
      <c r="B13" s="6" t="s">
        <v>23</v>
      </c>
      <c r="C13" s="7">
        <v>0.87849427235415423</v>
      </c>
      <c r="D13" s="8">
        <v>0.88707042656157464</v>
      </c>
    </row>
    <row r="14" spans="1:4">
      <c r="A14" s="6">
        <v>22</v>
      </c>
      <c r="B14" s="6" t="s">
        <v>24</v>
      </c>
      <c r="C14" s="7">
        <v>1</v>
      </c>
      <c r="D14" s="8">
        <v>1</v>
      </c>
    </row>
    <row r="15" spans="1:4">
      <c r="A15" s="6">
        <v>23</v>
      </c>
      <c r="B15" s="6" t="s">
        <v>25</v>
      </c>
      <c r="C15" s="7">
        <v>1.1140730606660811</v>
      </c>
      <c r="D15" s="8">
        <v>1.1179095925937095</v>
      </c>
    </row>
    <row r="16" spans="1:4">
      <c r="A16" s="6">
        <v>24</v>
      </c>
      <c r="B16" s="6" t="s">
        <v>26</v>
      </c>
      <c r="C16" s="7">
        <v>1.3057194780797582E-2</v>
      </c>
      <c r="D16" s="8">
        <v>1.2544856910225869E-2</v>
      </c>
    </row>
    <row r="17" spans="1:6">
      <c r="A17" s="6">
        <v>25</v>
      </c>
      <c r="B17" s="6" t="s">
        <v>27</v>
      </c>
      <c r="C17" s="7">
        <v>0.23307741000142934</v>
      </c>
      <c r="D17" s="8">
        <v>0.2324819315863012</v>
      </c>
    </row>
    <row r="18" spans="1:6">
      <c r="A18" s="6">
        <v>26</v>
      </c>
      <c r="B18" s="6" t="s">
        <v>28</v>
      </c>
      <c r="C18" s="7">
        <v>0.65509566495824223</v>
      </c>
      <c r="D18" s="8">
        <v>0.64082305519535998</v>
      </c>
    </row>
    <row r="19" spans="1:6">
      <c r="A19" s="6">
        <v>27</v>
      </c>
      <c r="B19" s="6" t="s">
        <v>29</v>
      </c>
      <c r="C19" s="7">
        <v>0.10209707389786207</v>
      </c>
      <c r="D19" s="12">
        <v>0.100519686780656</v>
      </c>
    </row>
    <row r="20" spans="1:6">
      <c r="C20" s="9"/>
      <c r="D20" s="10"/>
    </row>
    <row r="21" spans="1:6">
      <c r="C21" s="5" t="s">
        <v>16</v>
      </c>
      <c r="D21" s="10" t="s">
        <v>17</v>
      </c>
    </row>
    <row r="22" spans="1:6">
      <c r="A22">
        <v>11</v>
      </c>
      <c r="B22" t="s">
        <v>6</v>
      </c>
      <c r="C22" s="9">
        <v>8.6044999999999998</v>
      </c>
      <c r="D22" s="13">
        <v>8.6884999999999994</v>
      </c>
      <c r="F22">
        <f>+D23/D22</f>
        <v>0.73374000115094662</v>
      </c>
    </row>
    <row r="23" spans="1:6">
      <c r="A23">
        <v>16</v>
      </c>
      <c r="B23" t="s">
        <v>30</v>
      </c>
      <c r="C23" s="9">
        <v>6.4164000000000003</v>
      </c>
      <c r="D23" s="13">
        <v>6.3750999999999998</v>
      </c>
    </row>
    <row r="24" spans="1:6">
      <c r="A24">
        <v>12</v>
      </c>
      <c r="B24" t="s">
        <v>31</v>
      </c>
      <c r="C24" s="9">
        <v>9.7946000000000009</v>
      </c>
      <c r="D24" s="14">
        <v>9.9482999999999997</v>
      </c>
    </row>
    <row r="25" spans="1:6">
      <c r="A25">
        <v>13</v>
      </c>
      <c r="B25" t="s">
        <v>32</v>
      </c>
      <c r="C25" s="9">
        <v>10.911899999999999</v>
      </c>
      <c r="D25" s="13">
        <v>11.1213</v>
      </c>
    </row>
    <row r="26" spans="1:6">
      <c r="A26">
        <v>17</v>
      </c>
      <c r="B26" t="s">
        <v>33</v>
      </c>
      <c r="C26" s="9">
        <v>1</v>
      </c>
      <c r="D26" s="13">
        <v>1</v>
      </c>
    </row>
    <row r="27" spans="1:6">
      <c r="A27">
        <v>15</v>
      </c>
      <c r="B27" t="s">
        <v>34</v>
      </c>
      <c r="C27" s="9">
        <v>2.2829000000000002</v>
      </c>
      <c r="D27" s="13">
        <v>2.3128000000000002</v>
      </c>
    </row>
    <row r="28" spans="1:6">
      <c r="A28">
        <v>14</v>
      </c>
      <c r="B28" t="s">
        <v>35</v>
      </c>
      <c r="C28" s="9">
        <v>0.12789</v>
      </c>
      <c r="D28" s="13">
        <v>0.12480000000000001</v>
      </c>
    </row>
    <row r="29" spans="1:6">
      <c r="A29">
        <v>99</v>
      </c>
      <c r="B29" t="s">
        <v>36</v>
      </c>
      <c r="C29" s="9">
        <v>1.2496</v>
      </c>
      <c r="D29" s="13">
        <v>1.2633000000000001</v>
      </c>
    </row>
  </sheetData>
  <conditionalFormatting sqref="A12:B12 A2:D11 A13:D29">
    <cfRule type="expression" dxfId="0" priority="1">
      <formula>$E2=1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53944-64DA-4240-AF34-289448B41F92}">
  <dimension ref="B11:K30"/>
  <sheetViews>
    <sheetView workbookViewId="0"/>
  </sheetViews>
  <sheetFormatPr defaultColWidth="9.140625" defaultRowHeight="15"/>
  <sheetData>
    <row r="11" spans="2:11">
      <c r="B11" s="216" t="s">
        <v>11</v>
      </c>
      <c r="C11" s="216"/>
      <c r="D11" s="216"/>
      <c r="E11" s="216"/>
      <c r="F11" s="216"/>
      <c r="G11" s="216"/>
      <c r="H11" s="216"/>
      <c r="I11" s="216"/>
      <c r="J11" s="216"/>
      <c r="K11" s="216"/>
    </row>
    <row r="12" spans="2:11">
      <c r="B12" s="216"/>
      <c r="C12" s="216"/>
      <c r="D12" s="216"/>
      <c r="E12" s="216"/>
      <c r="F12" s="216"/>
      <c r="G12" s="216"/>
      <c r="H12" s="216"/>
      <c r="I12" s="216"/>
      <c r="J12" s="216"/>
      <c r="K12" s="216"/>
    </row>
    <row r="13" spans="2:11">
      <c r="B13" s="216"/>
      <c r="C13" s="216"/>
      <c r="D13" s="216"/>
      <c r="E13" s="216"/>
      <c r="F13" s="216"/>
      <c r="G13" s="216"/>
      <c r="H13" s="216"/>
      <c r="I13" s="216"/>
      <c r="J13" s="216"/>
      <c r="K13" s="216"/>
    </row>
    <row r="14" spans="2:11">
      <c r="B14" s="216"/>
      <c r="C14" s="216"/>
      <c r="D14" s="216"/>
      <c r="E14" s="216"/>
      <c r="F14" s="216"/>
      <c r="G14" s="216"/>
      <c r="H14" s="216"/>
      <c r="I14" s="216"/>
      <c r="J14" s="216"/>
      <c r="K14" s="216"/>
    </row>
    <row r="15" spans="2:11">
      <c r="B15" s="216"/>
      <c r="C15" s="216"/>
      <c r="D15" s="216"/>
      <c r="E15" s="216"/>
      <c r="F15" s="216"/>
      <c r="G15" s="216"/>
      <c r="H15" s="216"/>
      <c r="I15" s="216"/>
      <c r="J15" s="216"/>
      <c r="K15" s="216"/>
    </row>
    <row r="16" spans="2:11">
      <c r="B16" s="216"/>
      <c r="C16" s="216"/>
      <c r="D16" s="216"/>
      <c r="E16" s="216"/>
      <c r="F16" s="216"/>
      <c r="G16" s="216"/>
      <c r="H16" s="216"/>
      <c r="I16" s="216"/>
      <c r="J16" s="216"/>
      <c r="K16" s="216"/>
    </row>
    <row r="17" spans="2:11">
      <c r="B17" s="216"/>
      <c r="C17" s="216"/>
      <c r="D17" s="216"/>
      <c r="E17" s="216"/>
      <c r="F17" s="216"/>
      <c r="G17" s="216"/>
      <c r="H17" s="216"/>
      <c r="I17" s="216"/>
      <c r="J17" s="216"/>
      <c r="K17" s="216"/>
    </row>
    <row r="18" spans="2:11">
      <c r="B18" s="216"/>
      <c r="C18" s="216"/>
      <c r="D18" s="216"/>
      <c r="E18" s="216"/>
      <c r="F18" s="216"/>
      <c r="G18" s="216"/>
      <c r="H18" s="216"/>
      <c r="I18" s="216"/>
      <c r="J18" s="216"/>
      <c r="K18" s="216"/>
    </row>
    <row r="19" spans="2:11">
      <c r="B19" s="216"/>
      <c r="C19" s="216"/>
      <c r="D19" s="216"/>
      <c r="E19" s="216"/>
      <c r="F19" s="216"/>
      <c r="G19" s="216"/>
      <c r="H19" s="216"/>
      <c r="I19" s="216"/>
      <c r="J19" s="216"/>
      <c r="K19" s="216"/>
    </row>
    <row r="28" spans="2:11">
      <c r="B28" s="217" t="s">
        <v>12</v>
      </c>
      <c r="C28" s="217"/>
      <c r="D28" s="217"/>
      <c r="E28" s="217"/>
      <c r="F28" s="217"/>
      <c r="G28" s="217"/>
      <c r="H28" s="217"/>
      <c r="I28" s="217"/>
      <c r="J28" s="217"/>
      <c r="K28" s="217"/>
    </row>
    <row r="29" spans="2:11">
      <c r="B29" s="217"/>
      <c r="C29" s="217"/>
      <c r="D29" s="217"/>
      <c r="E29" s="217"/>
      <c r="F29" s="217"/>
      <c r="G29" s="217"/>
      <c r="H29" s="217"/>
      <c r="I29" s="217"/>
      <c r="J29" s="217"/>
      <c r="K29" s="217"/>
    </row>
    <row r="30" spans="2:11">
      <c r="B30" s="217"/>
      <c r="C30" s="217"/>
      <c r="D30" s="217"/>
      <c r="E30" s="217"/>
      <c r="F30" s="217"/>
      <c r="G30" s="217"/>
      <c r="H30" s="217"/>
      <c r="I30" s="217"/>
      <c r="J30" s="217"/>
      <c r="K30" s="217"/>
    </row>
  </sheetData>
  <mergeCells count="2">
    <mergeCell ref="B11:K19"/>
    <mergeCell ref="B28:K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AA3C46EF62864B9BBE7C52CFF29F6D" ma:contentTypeVersion="11" ma:contentTypeDescription="Create a new document." ma:contentTypeScope="" ma:versionID="97fbbb254e3df3b7293d0cd48435cb0d">
  <xsd:schema xmlns:xsd="http://www.w3.org/2001/XMLSchema" xmlns:xs="http://www.w3.org/2001/XMLSchema" xmlns:p="http://schemas.microsoft.com/office/2006/metadata/properties" xmlns:ns2="9be60a07-5f0d-40b5-8c18-2b735427ac94" xmlns:ns3="0f703f5b-4e76-457d-afca-1ac4bb1f9d20" targetNamespace="http://schemas.microsoft.com/office/2006/metadata/properties" ma:root="true" ma:fieldsID="570fe4327258479300fa9dd0e0160196" ns2:_="" ns3:_="">
    <xsd:import namespace="9be60a07-5f0d-40b5-8c18-2b735427ac94"/>
    <xsd:import namespace="0f703f5b-4e76-457d-afca-1ac4bb1f9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60a07-5f0d-40b5-8c18-2b735427ac9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703f5b-4e76-457d-afca-1ac4bb1f9d2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B17BF-1830-47B6-A51A-0A2B1FA82DBA}">
  <ds:schemaRefs>
    <ds:schemaRef ds:uri="http://schemas.microsoft.com/sharepoint/v3/contenttype/forms"/>
  </ds:schemaRefs>
</ds:datastoreItem>
</file>

<file path=customXml/itemProps2.xml><?xml version="1.0" encoding="utf-8"?>
<ds:datastoreItem xmlns:ds="http://schemas.openxmlformats.org/officeDocument/2006/customXml" ds:itemID="{598F1FC5-9AA2-48DA-88E6-DCC5F6A91A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a8bbd92-50c4-4913-9858-6ccc06202445"/>
    <ds:schemaRef ds:uri="2e2ed2a5-9f7a-4c72-adce-ee33beaafd26"/>
    <ds:schemaRef ds:uri="http://www.w3.org/XML/1998/namespace"/>
  </ds:schemaRefs>
</ds:datastoreItem>
</file>

<file path=customXml/itemProps3.xml><?xml version="1.0" encoding="utf-8"?>
<ds:datastoreItem xmlns:ds="http://schemas.openxmlformats.org/officeDocument/2006/customXml" ds:itemID="{90DF6A01-2057-48C3-8A0B-D9874E53D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60a07-5f0d-40b5-8c18-2b735427ac94"/>
    <ds:schemaRef ds:uri="0f703f5b-4e76-457d-afca-1ac4bb1f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Субаренда</vt:lpstr>
      <vt:lpstr>01.01.2019 Overview</vt:lpstr>
      <vt:lpstr>Impact on balance</vt:lpstr>
      <vt:lpstr>IFRS 16 transition 01.01.2019</vt:lpstr>
      <vt:lpstr>FX 31.12.2018</vt:lpstr>
      <vt:lpstr>SUBLEASE-Classification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Hongxing Guo</dc:creator>
  <cp:keywords/>
  <dc:description/>
  <cp:lastModifiedBy>maksharips</cp:lastModifiedBy>
  <cp:revision/>
  <cp:lastPrinted>2021-07-30T07:11:58Z</cp:lastPrinted>
  <dcterms:created xsi:type="dcterms:W3CDTF">2018-06-18T20:22:22Z</dcterms:created>
  <dcterms:modified xsi:type="dcterms:W3CDTF">2021-07-31T16:52:16Z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0x01010045AA3C46EF62864B9BBE7C52CFF29F6D</vt:lpwstr>
  </property>
</Properties>
</file>