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ЦЕНТР\консультирование\2020\11_ноябрь_2020\06 ноября 2020\простое товарищество\условный пример_Товарищество\"/>
    </mc:Choice>
  </mc:AlternateContent>
  <xr:revisionPtr revIDLastSave="0" documentId="13_ncr:1_{49FBDB56-6860-4735-9DBD-DA21E2EEA858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0" i="1" l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19" i="1"/>
  <c r="V20" i="1"/>
  <c r="V21" i="1"/>
  <c r="V22" i="1"/>
  <c r="V23" i="1"/>
  <c r="V24" i="1"/>
  <c r="V25" i="1"/>
  <c r="V26" i="1"/>
  <c r="V27" i="1"/>
  <c r="V28" i="1"/>
  <c r="V29" i="1"/>
  <c r="V30" i="1"/>
  <c r="V31" i="1"/>
  <c r="V19" i="1"/>
  <c r="Y31" i="1"/>
  <c r="X31" i="1"/>
  <c r="Y30" i="1"/>
  <c r="X30" i="1"/>
  <c r="Y27" i="1"/>
  <c r="X27" i="1"/>
  <c r="Y24" i="1"/>
  <c r="X24" i="1"/>
  <c r="Z24" i="1" s="1"/>
  <c r="Y21" i="1"/>
  <c r="X21" i="1"/>
  <c r="Z31" i="1"/>
  <c r="Z30" i="1"/>
  <c r="Z27" i="1"/>
  <c r="Z21" i="1"/>
  <c r="T31" i="1"/>
  <c r="T30" i="1"/>
  <c r="T27" i="1"/>
  <c r="T24" i="1"/>
  <c r="W10" i="1"/>
  <c r="T21" i="1"/>
  <c r="S31" i="1"/>
  <c r="R31" i="1"/>
  <c r="S30" i="1"/>
  <c r="R30" i="1"/>
  <c r="S27" i="1"/>
  <c r="R27" i="1"/>
  <c r="S24" i="1"/>
  <c r="R24" i="1"/>
  <c r="S21" i="1"/>
  <c r="R21" i="1"/>
  <c r="P20" i="1"/>
  <c r="P21" i="1"/>
  <c r="P22" i="1"/>
  <c r="P23" i="1"/>
  <c r="P24" i="1"/>
  <c r="P25" i="1"/>
  <c r="P26" i="1"/>
  <c r="P27" i="1"/>
  <c r="P28" i="1"/>
  <c r="P29" i="1"/>
  <c r="P30" i="1"/>
  <c r="P31" i="1"/>
  <c r="P19" i="1"/>
  <c r="M19" i="1"/>
  <c r="B15" i="1"/>
  <c r="B23" i="1" s="1"/>
  <c r="L23" i="1" s="1"/>
  <c r="C14" i="1"/>
  <c r="C13" i="1" s="1"/>
  <c r="C15" i="1" l="1"/>
  <c r="B26" i="1"/>
  <c r="L26" i="1" s="1"/>
  <c r="B29" i="1"/>
  <c r="L29" i="1" s="1"/>
  <c r="B25" i="1"/>
  <c r="L25" i="1" s="1"/>
  <c r="B21" i="1"/>
  <c r="L21" i="1" s="1"/>
  <c r="B19" i="1"/>
  <c r="B28" i="1"/>
  <c r="L28" i="1" s="1"/>
  <c r="B24" i="1"/>
  <c r="L24" i="1" s="1"/>
  <c r="B20" i="1"/>
  <c r="L20" i="1" s="1"/>
  <c r="B30" i="1"/>
  <c r="L30" i="1" s="1"/>
  <c r="B22" i="1"/>
  <c r="L22" i="1" s="1"/>
  <c r="B31" i="1"/>
  <c r="L31" i="1" s="1"/>
  <c r="B27" i="1"/>
  <c r="L27" i="1" s="1"/>
  <c r="N29" i="1" l="1"/>
  <c r="N25" i="1"/>
  <c r="C21" i="1"/>
  <c r="M21" i="1" s="1"/>
  <c r="N21" i="1" s="1"/>
  <c r="C25" i="1"/>
  <c r="M25" i="1" s="1"/>
  <c r="C29" i="1"/>
  <c r="M29" i="1" s="1"/>
  <c r="C24" i="1"/>
  <c r="M24" i="1" s="1"/>
  <c r="N24" i="1" s="1"/>
  <c r="C22" i="1"/>
  <c r="M22" i="1" s="1"/>
  <c r="N22" i="1" s="1"/>
  <c r="C26" i="1"/>
  <c r="M26" i="1" s="1"/>
  <c r="N26" i="1" s="1"/>
  <c r="C30" i="1"/>
  <c r="M30" i="1" s="1"/>
  <c r="N30" i="1" s="1"/>
  <c r="C19" i="1"/>
  <c r="C23" i="1"/>
  <c r="M23" i="1" s="1"/>
  <c r="N23" i="1" s="1"/>
  <c r="C27" i="1"/>
  <c r="M27" i="1" s="1"/>
  <c r="N27" i="1" s="1"/>
  <c r="C31" i="1"/>
  <c r="M31" i="1" s="1"/>
  <c r="N31" i="1" s="1"/>
  <c r="C20" i="1"/>
  <c r="M20" i="1" s="1"/>
  <c r="N20" i="1" s="1"/>
  <c r="C28" i="1"/>
  <c r="M28" i="1" s="1"/>
  <c r="N28" i="1" s="1"/>
  <c r="B32" i="1"/>
  <c r="E19" i="1"/>
  <c r="L19" i="1"/>
  <c r="C32" i="1" l="1"/>
  <c r="F19" i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E20" i="1"/>
  <c r="N19" i="1"/>
  <c r="H19" i="1" l="1"/>
  <c r="I19" i="1" s="1"/>
  <c r="E21" i="1"/>
  <c r="H20" i="1"/>
  <c r="I20" i="1" s="1"/>
  <c r="E22" i="1" l="1"/>
  <c r="H21" i="1"/>
  <c r="I21" i="1" s="1"/>
  <c r="E23" i="1" l="1"/>
  <c r="H22" i="1"/>
  <c r="I22" i="1" s="1"/>
  <c r="E24" i="1" l="1"/>
  <c r="H23" i="1"/>
  <c r="I23" i="1" s="1"/>
  <c r="E25" i="1" l="1"/>
  <c r="H24" i="1"/>
  <c r="I24" i="1" s="1"/>
  <c r="E26" i="1" l="1"/>
  <c r="H25" i="1"/>
  <c r="I25" i="1" s="1"/>
  <c r="E27" i="1" l="1"/>
  <c r="H26" i="1"/>
  <c r="I26" i="1" s="1"/>
  <c r="E28" i="1" l="1"/>
  <c r="H27" i="1"/>
  <c r="I27" i="1" s="1"/>
  <c r="E29" i="1" l="1"/>
  <c r="H28" i="1"/>
  <c r="I28" i="1" s="1"/>
  <c r="E30" i="1" l="1"/>
  <c r="H29" i="1"/>
  <c r="I29" i="1" s="1"/>
  <c r="E31" i="1" l="1"/>
  <c r="H31" i="1" s="1"/>
  <c r="I31" i="1" s="1"/>
  <c r="H30" i="1"/>
  <c r="I30" i="1" s="1"/>
</calcChain>
</file>

<file path=xl/sharedStrings.xml><?xml version="1.0" encoding="utf-8"?>
<sst xmlns="http://schemas.openxmlformats.org/spreadsheetml/2006/main" count="79" uniqueCount="30">
  <si>
    <t>Условный пример</t>
  </si>
  <si>
    <t>Участник 1, ведет учет товариществе (60% дохода от товарищества)</t>
  </si>
  <si>
    <t>Участник 2, 40% дохода от товарищества</t>
  </si>
  <si>
    <t xml:space="preserve">Товарищество ведется с 1 января 2020 г. </t>
  </si>
  <si>
    <t>Принято к учету основное средство стоимостью 500 тыс. руб.</t>
  </si>
  <si>
    <t xml:space="preserve">Первоначальная стоимость </t>
  </si>
  <si>
    <t>БУ</t>
  </si>
  <si>
    <t>НУ</t>
  </si>
  <si>
    <t>В НУ применена амортизационная премия 30%, СПИ = 13 мес</t>
  </si>
  <si>
    <t>амортизация в месяц</t>
  </si>
  <si>
    <t>Срок полезного использования</t>
  </si>
  <si>
    <t>мес</t>
  </si>
  <si>
    <t>Учет в товариществе</t>
  </si>
  <si>
    <t>амортизация</t>
  </si>
  <si>
    <t>остаточная стоимость ОС (в конце месяца)</t>
  </si>
  <si>
    <t>разница</t>
  </si>
  <si>
    <t>20%_</t>
  </si>
  <si>
    <t>доходы в БУ и НУ</t>
  </si>
  <si>
    <t>фин результат БУ</t>
  </si>
  <si>
    <t>налоговая база НУ</t>
  </si>
  <si>
    <t>РАЗНИЦА</t>
  </si>
  <si>
    <t>ам премия 30%</t>
  </si>
  <si>
    <t>99 77</t>
  </si>
  <si>
    <t>77 99</t>
  </si>
  <si>
    <t>проводка</t>
  </si>
  <si>
    <t>проводка (должна была бы быть в товариществе, если бы они вели пбу 18)</t>
  </si>
  <si>
    <t>учет у товарища 1</t>
  </si>
  <si>
    <t>Дт 76 Кт 91</t>
  </si>
  <si>
    <t>учет у товарища 2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</si>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</sst>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/>
    <xf numFmtId="17" fontId="0" fillId="0" borderId="0" xfId="0" applyNumberFormat="1"/>
    <xf numFmtId="0" fontId="0" fillId="2" borderId="0" xfId="0" applyFill="1"/>
    <xf numFmtId="3" fontId="0" fillId="2" borderId="0" xfId="0" applyNumberFormat="1" applyFill="1"/>
    <xf numFmtId="17" fontId="0" fillId="3" borderId="0" xfId="0" applyNumberFormat="1" applyFill="1"/>
    <xf numFmtId="0" fontId="0" fillId="4" borderId="0" xfId="0" applyFill="1"/>
    <xf numFmtId="3" fontId="0" fillId="4" borderId="0" xfId="0" applyNumberFormat="1" applyFill="1"/>
    <xf numFmtId="0" fontId="0" fillId="5" borderId="0" xfId="0" applyFill="1"/>
    <xf numFmtId="0" fontId="0" fillId="6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2"/>
  <sheetViews>
    <sheetView tabSelected="1" topLeftCell="I1" zoomScale="115" zoomScaleNormal="115" workbookViewId="0">
      <selection activeCell="K10" sqref="K10"/>
    </sheetView>
  </sheetViews>
  <sheetFormatPr defaultRowHeight="14.4" x14ac:dyDescent="0.3"/>
  <cols>
    <col min="1" max="1" width="47.44140625" customWidth="1"/>
    <col min="2" max="12" width="8.88671875" style="1"/>
    <col min="16" max="16" width="8.88671875" style="1"/>
    <col min="18" max="18" width="16.5546875" bestFit="1" customWidth="1"/>
    <col min="22" max="22" width="8.88671875" style="1"/>
    <col min="28" max="28" width="8.88671875" style="1"/>
  </cols>
  <sheetData>
    <row r="1" spans="1:27" x14ac:dyDescent="0.3">
      <c r="A1" t="s">
        <v>0</v>
      </c>
    </row>
    <row r="2" spans="1:27" x14ac:dyDescent="0.3">
      <c r="A2" t="s">
        <v>1</v>
      </c>
    </row>
    <row r="3" spans="1:27" x14ac:dyDescent="0.3">
      <c r="A3" t="s">
        <v>2</v>
      </c>
    </row>
    <row r="5" spans="1:27" x14ac:dyDescent="0.3">
      <c r="A5" t="s">
        <v>3</v>
      </c>
    </row>
    <row r="6" spans="1:27" x14ac:dyDescent="0.3">
      <c r="A6" t="s">
        <v>4</v>
      </c>
    </row>
    <row r="7" spans="1:27" x14ac:dyDescent="0.3">
      <c r="A7" t="s">
        <v>8</v>
      </c>
    </row>
    <row r="8" spans="1:27" x14ac:dyDescent="0.3">
      <c r="A8" t="s">
        <v>10</v>
      </c>
      <c r="B8" s="1">
        <v>13</v>
      </c>
      <c r="C8" s="1" t="s">
        <v>11</v>
      </c>
    </row>
    <row r="10" spans="1:27" x14ac:dyDescent="0.3">
      <c r="A10" s="3" t="s">
        <v>12</v>
      </c>
      <c r="B10" s="4"/>
      <c r="C10" s="4"/>
      <c r="T10">
        <f>T21*20%</f>
        <v>13846.153846153851</v>
      </c>
      <c r="V10" s="1" t="s">
        <v>29</v>
      </c>
      <c r="W10" t="e">
        <f>V10*60%</f>
        <v>#VALUE!</v>
      </c>
    </row>
    <row r="12" spans="1:27" x14ac:dyDescent="0.3">
      <c r="B12" s="1" t="s">
        <v>6</v>
      </c>
      <c r="C12" s="1" t="s">
        <v>7</v>
      </c>
    </row>
    <row r="13" spans="1:27" x14ac:dyDescent="0.3">
      <c r="A13" t="s">
        <v>5</v>
      </c>
      <c r="B13" s="1">
        <v>500000</v>
      </c>
      <c r="C13" s="1">
        <f>B13-C14</f>
        <v>350000</v>
      </c>
    </row>
    <row r="14" spans="1:27" x14ac:dyDescent="0.3">
      <c r="A14" t="s">
        <v>21</v>
      </c>
      <c r="C14" s="1">
        <f>B13*30%</f>
        <v>150000</v>
      </c>
      <c r="R14" s="8" t="s">
        <v>26</v>
      </c>
      <c r="S14" s="8"/>
      <c r="T14" s="8"/>
      <c r="U14" s="8"/>
      <c r="X14" s="9" t="s">
        <v>28</v>
      </c>
      <c r="Y14" s="9"/>
      <c r="Z14" s="9"/>
      <c r="AA14" s="9"/>
    </row>
    <row r="15" spans="1:27" x14ac:dyDescent="0.3">
      <c r="A15" t="s">
        <v>9</v>
      </c>
      <c r="B15" s="1">
        <f>B13/B8</f>
        <v>38461.538461538461</v>
      </c>
      <c r="C15" s="1">
        <f>C13/B8</f>
        <v>26923.076923076922</v>
      </c>
    </row>
    <row r="16" spans="1:27" x14ac:dyDescent="0.3">
      <c r="L16" s="1" t="s">
        <v>6</v>
      </c>
      <c r="M16" t="s">
        <v>7</v>
      </c>
      <c r="R16" t="s">
        <v>6</v>
      </c>
      <c r="S16" t="s">
        <v>7</v>
      </c>
      <c r="T16" t="s">
        <v>15</v>
      </c>
      <c r="X16" t="s">
        <v>6</v>
      </c>
      <c r="Y16" t="s">
        <v>7</v>
      </c>
      <c r="Z16" t="s">
        <v>15</v>
      </c>
    </row>
    <row r="17" spans="1:28" x14ac:dyDescent="0.3">
      <c r="E17" s="1" t="s">
        <v>14</v>
      </c>
      <c r="K17" s="1" t="s">
        <v>17</v>
      </c>
      <c r="L17" s="1" t="s">
        <v>18</v>
      </c>
      <c r="M17" t="s">
        <v>19</v>
      </c>
      <c r="N17" s="1" t="s">
        <v>20</v>
      </c>
      <c r="R17" t="s">
        <v>27</v>
      </c>
      <c r="X17" t="s">
        <v>27</v>
      </c>
    </row>
    <row r="18" spans="1:28" x14ac:dyDescent="0.3">
      <c r="B18" s="1" t="s">
        <v>13</v>
      </c>
      <c r="E18" s="1" t="s">
        <v>6</v>
      </c>
      <c r="F18" s="1" t="s">
        <v>7</v>
      </c>
      <c r="H18" s="1" t="s">
        <v>15</v>
      </c>
      <c r="I18" s="1" t="s">
        <v>16</v>
      </c>
      <c r="O18" s="6" t="s">
        <v>25</v>
      </c>
      <c r="P18" s="7"/>
      <c r="U18" s="6" t="s">
        <v>24</v>
      </c>
      <c r="AA18" s="6" t="s">
        <v>24</v>
      </c>
    </row>
    <row r="19" spans="1:28" x14ac:dyDescent="0.3">
      <c r="A19" s="5">
        <v>43831</v>
      </c>
      <c r="B19" s="1">
        <f>$B$15</f>
        <v>38461.538461538461</v>
      </c>
      <c r="C19" s="1">
        <f>$C$15</f>
        <v>26923.076923076922</v>
      </c>
      <c r="E19" s="1">
        <f>$B$13-B19</f>
        <v>461538.46153846156</v>
      </c>
      <c r="F19" s="1">
        <f>$C$13-C19</f>
        <v>323076.92307692306</v>
      </c>
      <c r="H19" s="1">
        <f>E19-F19</f>
        <v>138461.5384615385</v>
      </c>
      <c r="I19" s="1">
        <f>H19*20%</f>
        <v>27692.307692307702</v>
      </c>
      <c r="K19" s="1">
        <v>190000</v>
      </c>
      <c r="L19" s="1">
        <f>K19-B19</f>
        <v>151538.46153846153</v>
      </c>
      <c r="M19" s="1">
        <f>K19-C19-C14</f>
        <v>13076.923076923063</v>
      </c>
      <c r="N19" s="1">
        <f>L19-M19</f>
        <v>138461.53846153847</v>
      </c>
      <c r="O19" t="s">
        <v>22</v>
      </c>
      <c r="P19" s="1">
        <f>N19*20%</f>
        <v>27692.307692307695</v>
      </c>
      <c r="U19" t="s">
        <v>22</v>
      </c>
      <c r="V19" s="1">
        <f>P19*60%</f>
        <v>16615.384615384617</v>
      </c>
      <c r="AA19" t="s">
        <v>22</v>
      </c>
      <c r="AB19" s="1">
        <f>P19*40%</f>
        <v>11076.923076923078</v>
      </c>
    </row>
    <row r="20" spans="1:28" x14ac:dyDescent="0.3">
      <c r="A20" s="5">
        <v>43862</v>
      </c>
      <c r="B20" s="1">
        <f t="shared" ref="B20:B31" si="0">$B$15</f>
        <v>38461.538461538461</v>
      </c>
      <c r="C20" s="1">
        <f t="shared" ref="C20:C31" si="1">$C$15</f>
        <v>26923.076923076922</v>
      </c>
      <c r="E20" s="1">
        <f>E19-B20</f>
        <v>423076.92307692312</v>
      </c>
      <c r="F20" s="1">
        <f t="shared" ref="F20:F31" si="2">F19-C20</f>
        <v>296153.84615384613</v>
      </c>
      <c r="H20" s="1">
        <f t="shared" ref="H20:H31" si="3">E20-F20</f>
        <v>126923.07692307699</v>
      </c>
      <c r="I20" s="1">
        <f t="shared" ref="I20:I31" si="4">H20*20%</f>
        <v>25384.615384615401</v>
      </c>
      <c r="K20" s="1">
        <v>190000</v>
      </c>
      <c r="L20" s="1">
        <f t="shared" ref="L20:L31" si="5">K20-B20</f>
        <v>151538.46153846153</v>
      </c>
      <c r="M20" s="1">
        <f t="shared" ref="M20:M31" si="6">K20-C20</f>
        <v>163076.92307692306</v>
      </c>
      <c r="N20" s="1">
        <f t="shared" ref="N20:N31" si="7">L20-M20</f>
        <v>-11538.461538461532</v>
      </c>
      <c r="O20" t="s">
        <v>23</v>
      </c>
      <c r="P20" s="1">
        <f t="shared" ref="P20:P31" si="8">N20*20%</f>
        <v>-2307.6923076923063</v>
      </c>
      <c r="U20" t="s">
        <v>23</v>
      </c>
      <c r="V20" s="1">
        <f t="shared" ref="V20:V31" si="9">P20*60%</f>
        <v>-1384.6153846153836</v>
      </c>
      <c r="AA20" t="s">
        <v>23</v>
      </c>
      <c r="AB20" s="1">
        <f t="shared" ref="AB20:AB31" si="10">P20*40%</f>
        <v>-923.07692307692253</v>
      </c>
    </row>
    <row r="21" spans="1:28" x14ac:dyDescent="0.3">
      <c r="A21" s="5">
        <v>43891</v>
      </c>
      <c r="B21" s="1">
        <f t="shared" si="0"/>
        <v>38461.538461538461</v>
      </c>
      <c r="C21" s="1">
        <f t="shared" si="1"/>
        <v>26923.076923076922</v>
      </c>
      <c r="E21" s="1">
        <f t="shared" ref="E21:E31" si="11">E20-B21</f>
        <v>384615.38461538468</v>
      </c>
      <c r="F21" s="1">
        <f t="shared" si="2"/>
        <v>269230.76923076919</v>
      </c>
      <c r="H21" s="1">
        <f t="shared" si="3"/>
        <v>115384.61538461549</v>
      </c>
      <c r="I21" s="1">
        <f t="shared" si="4"/>
        <v>23076.9230769231</v>
      </c>
      <c r="K21" s="1">
        <v>190000</v>
      </c>
      <c r="L21" s="1">
        <f t="shared" si="5"/>
        <v>151538.46153846153</v>
      </c>
      <c r="M21" s="1">
        <f t="shared" si="6"/>
        <v>163076.92307692306</v>
      </c>
      <c r="N21" s="1">
        <f t="shared" si="7"/>
        <v>-11538.461538461532</v>
      </c>
      <c r="O21" t="s">
        <v>23</v>
      </c>
      <c r="P21" s="1">
        <f t="shared" si="8"/>
        <v>-2307.6923076923063</v>
      </c>
      <c r="R21" s="1">
        <f>SUM(L19:L21)*60%</f>
        <v>272769.23076923075</v>
      </c>
      <c r="S21" s="1">
        <f>SUM(M19:M21)*60%</f>
        <v>203538.4615384615</v>
      </c>
      <c r="T21" s="1">
        <f>R21-S21</f>
        <v>69230.769230769249</v>
      </c>
      <c r="U21" t="s">
        <v>23</v>
      </c>
      <c r="V21" s="1">
        <f t="shared" si="9"/>
        <v>-1384.6153846153836</v>
      </c>
      <c r="X21" s="1">
        <f>SUM(L19:L21)*40%</f>
        <v>181846.15384615387</v>
      </c>
      <c r="Y21" s="1">
        <f>SUM(M19:M21)*40%</f>
        <v>135692.30769230769</v>
      </c>
      <c r="Z21" s="1">
        <f>X21-Y21</f>
        <v>46153.846153846185</v>
      </c>
      <c r="AA21" t="s">
        <v>23</v>
      </c>
      <c r="AB21" s="1">
        <f t="shared" si="10"/>
        <v>-923.07692307692253</v>
      </c>
    </row>
    <row r="22" spans="1:28" x14ac:dyDescent="0.3">
      <c r="A22" s="2">
        <v>43922</v>
      </c>
      <c r="B22" s="1">
        <f t="shared" si="0"/>
        <v>38461.538461538461</v>
      </c>
      <c r="C22" s="1">
        <f t="shared" si="1"/>
        <v>26923.076923076922</v>
      </c>
      <c r="E22" s="1">
        <f t="shared" si="11"/>
        <v>346153.84615384624</v>
      </c>
      <c r="F22" s="1">
        <f t="shared" si="2"/>
        <v>242307.69230769225</v>
      </c>
      <c r="H22" s="1">
        <f t="shared" si="3"/>
        <v>103846.15384615399</v>
      </c>
      <c r="I22" s="1">
        <f t="shared" si="4"/>
        <v>20769.230769230799</v>
      </c>
      <c r="K22" s="1">
        <v>190000</v>
      </c>
      <c r="L22" s="1">
        <f t="shared" si="5"/>
        <v>151538.46153846153</v>
      </c>
      <c r="M22" s="1">
        <f t="shared" si="6"/>
        <v>163076.92307692306</v>
      </c>
      <c r="N22" s="1">
        <f t="shared" si="7"/>
        <v>-11538.461538461532</v>
      </c>
      <c r="O22" t="s">
        <v>23</v>
      </c>
      <c r="P22" s="1">
        <f t="shared" si="8"/>
        <v>-2307.6923076923063</v>
      </c>
      <c r="U22" t="s">
        <v>23</v>
      </c>
      <c r="V22" s="1">
        <f t="shared" si="9"/>
        <v>-1384.6153846153836</v>
      </c>
      <c r="AA22" t="s">
        <v>23</v>
      </c>
      <c r="AB22" s="1">
        <f t="shared" si="10"/>
        <v>-923.07692307692253</v>
      </c>
    </row>
    <row r="23" spans="1:28" x14ac:dyDescent="0.3">
      <c r="A23" s="2">
        <v>43952</v>
      </c>
      <c r="B23" s="1">
        <f t="shared" si="0"/>
        <v>38461.538461538461</v>
      </c>
      <c r="C23" s="1">
        <f t="shared" si="1"/>
        <v>26923.076923076922</v>
      </c>
      <c r="E23" s="1">
        <f t="shared" si="11"/>
        <v>307692.3076923078</v>
      </c>
      <c r="F23" s="1">
        <f t="shared" si="2"/>
        <v>215384.61538461532</v>
      </c>
      <c r="H23" s="1">
        <f t="shared" si="3"/>
        <v>92307.692307692487</v>
      </c>
      <c r="I23" s="1">
        <f t="shared" si="4"/>
        <v>18461.538461538497</v>
      </c>
      <c r="K23" s="1">
        <v>190000</v>
      </c>
      <c r="L23" s="1">
        <f t="shared" si="5"/>
        <v>151538.46153846153</v>
      </c>
      <c r="M23" s="1">
        <f t="shared" si="6"/>
        <v>163076.92307692306</v>
      </c>
      <c r="N23" s="1">
        <f t="shared" si="7"/>
        <v>-11538.461538461532</v>
      </c>
      <c r="O23" t="s">
        <v>23</v>
      </c>
      <c r="P23" s="1">
        <f t="shared" si="8"/>
        <v>-2307.6923076923063</v>
      </c>
      <c r="U23" t="s">
        <v>23</v>
      </c>
      <c r="V23" s="1">
        <f t="shared" si="9"/>
        <v>-1384.6153846153836</v>
      </c>
      <c r="AA23" t="s">
        <v>23</v>
      </c>
      <c r="AB23" s="1">
        <f t="shared" si="10"/>
        <v>-923.07692307692253</v>
      </c>
    </row>
    <row r="24" spans="1:28" x14ac:dyDescent="0.3">
      <c r="A24" s="2">
        <v>43983</v>
      </c>
      <c r="B24" s="1">
        <f t="shared" si="0"/>
        <v>38461.538461538461</v>
      </c>
      <c r="C24" s="1">
        <f t="shared" si="1"/>
        <v>26923.076923076922</v>
      </c>
      <c r="E24" s="1">
        <f t="shared" si="11"/>
        <v>269230.76923076937</v>
      </c>
      <c r="F24" s="1">
        <f t="shared" si="2"/>
        <v>188461.53846153838</v>
      </c>
      <c r="H24" s="1">
        <f t="shared" si="3"/>
        <v>80769.230769230984</v>
      </c>
      <c r="I24" s="1">
        <f t="shared" si="4"/>
        <v>16153.846153846198</v>
      </c>
      <c r="K24" s="1">
        <v>190000</v>
      </c>
      <c r="L24" s="1">
        <f t="shared" si="5"/>
        <v>151538.46153846153</v>
      </c>
      <c r="M24" s="1">
        <f t="shared" si="6"/>
        <v>163076.92307692306</v>
      </c>
      <c r="N24" s="1">
        <f t="shared" si="7"/>
        <v>-11538.461538461532</v>
      </c>
      <c r="O24" t="s">
        <v>23</v>
      </c>
      <c r="P24" s="1">
        <f t="shared" si="8"/>
        <v>-2307.6923076923063</v>
      </c>
      <c r="R24" s="1">
        <f>SUM(L22:L24)*60%</f>
        <v>272769.23076923075</v>
      </c>
      <c r="S24" s="1">
        <f>SUM(M22:M24)*60%</f>
        <v>293538.4615384615</v>
      </c>
      <c r="T24" s="1">
        <f>R24-S24</f>
        <v>-20769.230769230751</v>
      </c>
      <c r="U24" t="s">
        <v>23</v>
      </c>
      <c r="V24" s="1">
        <f t="shared" si="9"/>
        <v>-1384.6153846153836</v>
      </c>
      <c r="X24" s="1">
        <f>SUM(L22:L24)*40%</f>
        <v>181846.15384615387</v>
      </c>
      <c r="Y24" s="1">
        <f>SUM(M22:M24)*40%</f>
        <v>195692.30769230769</v>
      </c>
      <c r="Z24" s="1">
        <f>X24-Y24</f>
        <v>-13846.153846153815</v>
      </c>
      <c r="AA24" t="s">
        <v>23</v>
      </c>
      <c r="AB24" s="1">
        <f t="shared" si="10"/>
        <v>-923.07692307692253</v>
      </c>
    </row>
    <row r="25" spans="1:28" x14ac:dyDescent="0.3">
      <c r="A25" s="5">
        <v>44013</v>
      </c>
      <c r="B25" s="1">
        <f t="shared" si="0"/>
        <v>38461.538461538461</v>
      </c>
      <c r="C25" s="1">
        <f t="shared" si="1"/>
        <v>26923.076923076922</v>
      </c>
      <c r="E25" s="1">
        <f t="shared" si="11"/>
        <v>230769.2307692309</v>
      </c>
      <c r="F25" s="1">
        <f t="shared" si="2"/>
        <v>161538.46153846144</v>
      </c>
      <c r="H25" s="1">
        <f t="shared" si="3"/>
        <v>69230.769230769452</v>
      </c>
      <c r="I25" s="1">
        <f t="shared" si="4"/>
        <v>13846.153846153891</v>
      </c>
      <c r="K25" s="1">
        <v>190000</v>
      </c>
      <c r="L25" s="1">
        <f t="shared" si="5"/>
        <v>151538.46153846153</v>
      </c>
      <c r="M25" s="1">
        <f t="shared" si="6"/>
        <v>163076.92307692306</v>
      </c>
      <c r="N25" s="1">
        <f t="shared" si="7"/>
        <v>-11538.461538461532</v>
      </c>
      <c r="O25" t="s">
        <v>23</v>
      </c>
      <c r="P25" s="1">
        <f t="shared" si="8"/>
        <v>-2307.6923076923063</v>
      </c>
      <c r="U25" t="s">
        <v>23</v>
      </c>
      <c r="V25" s="1">
        <f t="shared" si="9"/>
        <v>-1384.6153846153836</v>
      </c>
      <c r="AA25" t="s">
        <v>23</v>
      </c>
      <c r="AB25" s="1">
        <f t="shared" si="10"/>
        <v>-923.07692307692253</v>
      </c>
    </row>
    <row r="26" spans="1:28" x14ac:dyDescent="0.3">
      <c r="A26" s="5">
        <v>44044</v>
      </c>
      <c r="B26" s="1">
        <f t="shared" si="0"/>
        <v>38461.538461538461</v>
      </c>
      <c r="C26" s="1">
        <f t="shared" si="1"/>
        <v>26923.076923076922</v>
      </c>
      <c r="E26" s="1">
        <f t="shared" si="11"/>
        <v>192307.69230769243</v>
      </c>
      <c r="F26" s="1">
        <f t="shared" si="2"/>
        <v>134615.38461538451</v>
      </c>
      <c r="H26" s="1">
        <f t="shared" si="3"/>
        <v>57692.307692307921</v>
      </c>
      <c r="I26" s="1">
        <f t="shared" si="4"/>
        <v>11538.461538461584</v>
      </c>
      <c r="K26" s="1">
        <v>190000</v>
      </c>
      <c r="L26" s="1">
        <f t="shared" si="5"/>
        <v>151538.46153846153</v>
      </c>
      <c r="M26" s="1">
        <f t="shared" si="6"/>
        <v>163076.92307692306</v>
      </c>
      <c r="N26" s="1">
        <f t="shared" si="7"/>
        <v>-11538.461538461532</v>
      </c>
      <c r="O26" t="s">
        <v>23</v>
      </c>
      <c r="P26" s="1">
        <f t="shared" si="8"/>
        <v>-2307.6923076923063</v>
      </c>
      <c r="U26" t="s">
        <v>23</v>
      </c>
      <c r="V26" s="1">
        <f t="shared" si="9"/>
        <v>-1384.6153846153836</v>
      </c>
      <c r="AA26" t="s">
        <v>23</v>
      </c>
      <c r="AB26" s="1">
        <f t="shared" si="10"/>
        <v>-923.07692307692253</v>
      </c>
    </row>
    <row r="27" spans="1:28" x14ac:dyDescent="0.3">
      <c r="A27" s="5">
        <v>44075</v>
      </c>
      <c r="B27" s="1">
        <f t="shared" si="0"/>
        <v>38461.538461538461</v>
      </c>
      <c r="C27" s="1">
        <f t="shared" si="1"/>
        <v>26923.076923076922</v>
      </c>
      <c r="E27" s="1">
        <f t="shared" si="11"/>
        <v>153846.15384615396</v>
      </c>
      <c r="F27" s="1">
        <f t="shared" si="2"/>
        <v>107692.30769230759</v>
      </c>
      <c r="H27" s="1">
        <f t="shared" si="3"/>
        <v>46153.846153846374</v>
      </c>
      <c r="I27" s="1">
        <f t="shared" si="4"/>
        <v>9230.769230769276</v>
      </c>
      <c r="K27" s="1">
        <v>190000</v>
      </c>
      <c r="L27" s="1">
        <f t="shared" si="5"/>
        <v>151538.46153846153</v>
      </c>
      <c r="M27" s="1">
        <f t="shared" si="6"/>
        <v>163076.92307692306</v>
      </c>
      <c r="N27" s="1">
        <f t="shared" si="7"/>
        <v>-11538.461538461532</v>
      </c>
      <c r="O27" t="s">
        <v>23</v>
      </c>
      <c r="P27" s="1">
        <f t="shared" si="8"/>
        <v>-2307.6923076923063</v>
      </c>
      <c r="R27" s="1">
        <f>SUM(L25:L27)*60%</f>
        <v>272769.23076923075</v>
      </c>
      <c r="S27" s="1">
        <f>SUM(M25:M27)*60%</f>
        <v>293538.4615384615</v>
      </c>
      <c r="T27" s="1">
        <f>R27-S27</f>
        <v>-20769.230769230751</v>
      </c>
      <c r="U27" t="s">
        <v>23</v>
      </c>
      <c r="V27" s="1">
        <f t="shared" si="9"/>
        <v>-1384.6153846153836</v>
      </c>
      <c r="X27" s="1">
        <f>SUM(L25:L27)*40%</f>
        <v>181846.15384615387</v>
      </c>
      <c r="Y27" s="1">
        <f>SUM(M25:M27)*40%</f>
        <v>195692.30769230769</v>
      </c>
      <c r="Z27" s="1">
        <f>X27-Y27</f>
        <v>-13846.153846153815</v>
      </c>
      <c r="AA27" t="s">
        <v>23</v>
      </c>
      <c r="AB27" s="1">
        <f t="shared" si="10"/>
        <v>-923.07692307692253</v>
      </c>
    </row>
    <row r="28" spans="1:28" x14ac:dyDescent="0.3">
      <c r="A28" s="2">
        <v>44105</v>
      </c>
      <c r="B28" s="1">
        <f t="shared" si="0"/>
        <v>38461.538461538461</v>
      </c>
      <c r="C28" s="1">
        <f t="shared" si="1"/>
        <v>26923.076923076922</v>
      </c>
      <c r="E28" s="1">
        <f t="shared" si="11"/>
        <v>115384.61538461549</v>
      </c>
      <c r="F28" s="1">
        <f t="shared" si="2"/>
        <v>80769.230769230664</v>
      </c>
      <c r="H28" s="1">
        <f t="shared" si="3"/>
        <v>34615.384615384828</v>
      </c>
      <c r="I28" s="1">
        <f t="shared" si="4"/>
        <v>6923.0769230769656</v>
      </c>
      <c r="K28" s="1">
        <v>190000</v>
      </c>
      <c r="L28" s="1">
        <f t="shared" si="5"/>
        <v>151538.46153846153</v>
      </c>
      <c r="M28" s="1">
        <f t="shared" si="6"/>
        <v>163076.92307692306</v>
      </c>
      <c r="N28" s="1">
        <f t="shared" si="7"/>
        <v>-11538.461538461532</v>
      </c>
      <c r="O28" t="s">
        <v>23</v>
      </c>
      <c r="P28" s="1">
        <f t="shared" si="8"/>
        <v>-2307.6923076923063</v>
      </c>
      <c r="R28" s="1"/>
      <c r="U28" t="s">
        <v>23</v>
      </c>
      <c r="V28" s="1">
        <f t="shared" si="9"/>
        <v>-1384.6153846153836</v>
      </c>
      <c r="X28" s="1"/>
      <c r="AA28" t="s">
        <v>23</v>
      </c>
      <c r="AB28" s="1">
        <f t="shared" si="10"/>
        <v>-923.07692307692253</v>
      </c>
    </row>
    <row r="29" spans="1:28" x14ac:dyDescent="0.3">
      <c r="A29" s="2">
        <v>44136</v>
      </c>
      <c r="B29" s="1">
        <f t="shared" si="0"/>
        <v>38461.538461538461</v>
      </c>
      <c r="C29" s="1">
        <f t="shared" si="1"/>
        <v>26923.076923076922</v>
      </c>
      <c r="E29" s="1">
        <f t="shared" si="11"/>
        <v>76923.076923077024</v>
      </c>
      <c r="F29" s="1">
        <f t="shared" si="2"/>
        <v>53846.153846153742</v>
      </c>
      <c r="H29" s="1">
        <f t="shared" si="3"/>
        <v>23076.923076923282</v>
      </c>
      <c r="I29" s="1">
        <f t="shared" si="4"/>
        <v>4615.3846153846562</v>
      </c>
      <c r="K29" s="1">
        <v>190000</v>
      </c>
      <c r="L29" s="1">
        <f t="shared" si="5"/>
        <v>151538.46153846153</v>
      </c>
      <c r="M29" s="1">
        <f t="shared" si="6"/>
        <v>163076.92307692306</v>
      </c>
      <c r="N29" s="1">
        <f t="shared" si="7"/>
        <v>-11538.461538461532</v>
      </c>
      <c r="O29" t="s">
        <v>23</v>
      </c>
      <c r="P29" s="1">
        <f t="shared" si="8"/>
        <v>-2307.6923076923063</v>
      </c>
      <c r="U29" t="s">
        <v>23</v>
      </c>
      <c r="V29" s="1">
        <f t="shared" si="9"/>
        <v>-1384.6153846153836</v>
      </c>
      <c r="AA29" t="s">
        <v>23</v>
      </c>
      <c r="AB29" s="1">
        <f t="shared" si="10"/>
        <v>-923.07692307692253</v>
      </c>
    </row>
    <row r="30" spans="1:28" x14ac:dyDescent="0.3">
      <c r="A30" s="2">
        <v>44166</v>
      </c>
      <c r="B30" s="1">
        <f t="shared" si="0"/>
        <v>38461.538461538461</v>
      </c>
      <c r="C30" s="1">
        <f t="shared" si="1"/>
        <v>26923.076923076922</v>
      </c>
      <c r="E30" s="1">
        <f t="shared" si="11"/>
        <v>38461.538461538563</v>
      </c>
      <c r="F30" s="1">
        <f t="shared" si="2"/>
        <v>26923.07692307682</v>
      </c>
      <c r="H30" s="1">
        <f t="shared" si="3"/>
        <v>11538.461538461743</v>
      </c>
      <c r="I30" s="1">
        <f t="shared" si="4"/>
        <v>2307.6923076923485</v>
      </c>
      <c r="K30" s="1">
        <v>190000</v>
      </c>
      <c r="L30" s="1">
        <f t="shared" si="5"/>
        <v>151538.46153846153</v>
      </c>
      <c r="M30" s="1">
        <f t="shared" si="6"/>
        <v>163076.92307692306</v>
      </c>
      <c r="N30" s="1">
        <f t="shared" si="7"/>
        <v>-11538.461538461532</v>
      </c>
      <c r="O30" t="s">
        <v>23</v>
      </c>
      <c r="P30" s="1">
        <f t="shared" si="8"/>
        <v>-2307.6923076923063</v>
      </c>
      <c r="R30" s="1">
        <f>SUM(L28:L30)*60%</f>
        <v>272769.23076923075</v>
      </c>
      <c r="S30" s="1">
        <f>SUM(M28:M30)*60%</f>
        <v>293538.4615384615</v>
      </c>
      <c r="T30" s="1">
        <f>R30-S30</f>
        <v>-20769.230769230751</v>
      </c>
      <c r="U30" t="s">
        <v>23</v>
      </c>
      <c r="V30" s="1">
        <f t="shared" si="9"/>
        <v>-1384.6153846153836</v>
      </c>
      <c r="X30" s="1">
        <f>SUM(L28:L30)*40%</f>
        <v>181846.15384615387</v>
      </c>
      <c r="Y30" s="1">
        <f>SUM(M28:M30)*40%</f>
        <v>195692.30769230769</v>
      </c>
      <c r="Z30" s="1">
        <f>X30-Y30</f>
        <v>-13846.153846153815</v>
      </c>
      <c r="AA30" t="s">
        <v>23</v>
      </c>
      <c r="AB30" s="1">
        <f t="shared" si="10"/>
        <v>-923.07692307692253</v>
      </c>
    </row>
    <row r="31" spans="1:28" x14ac:dyDescent="0.3">
      <c r="A31" s="5">
        <v>44197</v>
      </c>
      <c r="B31" s="1">
        <f t="shared" si="0"/>
        <v>38461.538461538461</v>
      </c>
      <c r="C31" s="1">
        <f t="shared" si="1"/>
        <v>26923.076923076922</v>
      </c>
      <c r="E31" s="1">
        <f t="shared" si="11"/>
        <v>1.0186340659856796E-10</v>
      </c>
      <c r="F31" s="1">
        <f t="shared" si="2"/>
        <v>-1.0186340659856796E-10</v>
      </c>
      <c r="H31" s="1">
        <f t="shared" si="3"/>
        <v>2.0372681319713593E-10</v>
      </c>
      <c r="I31" s="1">
        <f t="shared" si="4"/>
        <v>4.0745362639427189E-11</v>
      </c>
      <c r="K31" s="1">
        <v>190000</v>
      </c>
      <c r="L31" s="1">
        <f t="shared" si="5"/>
        <v>151538.46153846153</v>
      </c>
      <c r="M31" s="1">
        <f t="shared" si="6"/>
        <v>163076.92307692306</v>
      </c>
      <c r="N31" s="1">
        <f t="shared" si="7"/>
        <v>-11538.461538461532</v>
      </c>
      <c r="O31" t="s">
        <v>23</v>
      </c>
      <c r="P31" s="1">
        <f t="shared" si="8"/>
        <v>-2307.6923076923063</v>
      </c>
      <c r="R31" s="1">
        <f>SUM(L31)*60%</f>
        <v>90923.076923076922</v>
      </c>
      <c r="S31" s="1">
        <f>SUM(M31)*60%</f>
        <v>97846.153846153829</v>
      </c>
      <c r="T31" s="1">
        <f>R31-S31</f>
        <v>-6923.0769230769074</v>
      </c>
      <c r="U31" t="s">
        <v>23</v>
      </c>
      <c r="V31" s="1">
        <f t="shared" si="9"/>
        <v>-1384.6153846153836</v>
      </c>
      <c r="X31" s="1">
        <f>SUM(L31)*40%</f>
        <v>60615.384615384617</v>
      </c>
      <c r="Y31" s="1">
        <f>SUM(M31)*40%</f>
        <v>65230.769230769227</v>
      </c>
      <c r="Z31" s="1">
        <f>X31-Y31</f>
        <v>-4615.3846153846098</v>
      </c>
      <c r="AA31" t="s">
        <v>23</v>
      </c>
      <c r="AB31" s="1">
        <f t="shared" si="10"/>
        <v>-923.07692307692253</v>
      </c>
    </row>
    <row r="32" spans="1:28" x14ac:dyDescent="0.3">
      <c r="A32" s="2"/>
      <c r="B32" s="1">
        <f>SUM(B19:B31)</f>
        <v>499999.99999999988</v>
      </c>
      <c r="C32" s="1">
        <f>SUM(C19:C31)</f>
        <v>350000.00000000012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Lysov</dc:creator>
  <cp:lastModifiedBy>Пользователь</cp:lastModifiedBy>
  <dcterms:created xsi:type="dcterms:W3CDTF">2015-06-05T18:19:34Z</dcterms:created>
  <dcterms:modified xsi:type="dcterms:W3CDTF">2020-11-11T12:14:49Z</dcterms:modified>
</cp:coreProperties>
</file>