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Лист1!$F$1</definedName>
  </definedNames>
  <calcPr calcId="125725"/>
</workbook>
</file>

<file path=xl/calcChain.xml><?xml version="1.0" encoding="utf-8"?>
<calcChain xmlns="http://schemas.openxmlformats.org/spreadsheetml/2006/main">
  <c r="J23" i="3"/>
  <c r="K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D21"/>
  <c r="E21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3"/>
  <c r="D3"/>
  <c r="C21"/>
  <c r="C20"/>
  <c r="B20"/>
  <c r="B21" s="1"/>
  <c r="I23"/>
  <c r="H23"/>
  <c r="I22"/>
  <c r="H22"/>
  <c r="I9"/>
  <c r="H9"/>
  <c r="H8"/>
  <c r="I8"/>
  <c r="C280" i="2"/>
  <c r="C277"/>
  <c r="C272"/>
  <c r="C269"/>
  <c r="C264"/>
  <c r="C261"/>
  <c r="C256"/>
  <c r="C253"/>
  <c r="H18" i="3"/>
  <c r="I18"/>
  <c r="C16"/>
  <c r="B16"/>
  <c r="C172" i="2"/>
  <c r="B18" i="3"/>
  <c r="C18"/>
  <c r="B14"/>
  <c r="C14"/>
  <c r="B7"/>
  <c r="B12" s="1"/>
  <c r="C12"/>
  <c r="B198" i="2"/>
  <c r="C68"/>
  <c r="C181"/>
  <c r="B181"/>
  <c r="C235"/>
  <c r="B225"/>
  <c r="B166"/>
  <c r="B147"/>
  <c r="B137"/>
  <c r="B135"/>
  <c r="C136"/>
  <c r="C137"/>
  <c r="G32" i="1"/>
  <c r="C128" i="2"/>
  <c r="B128"/>
  <c r="D14" i="1" s="1"/>
  <c r="C119" i="2"/>
  <c r="B119"/>
  <c r="D13" i="1" s="1"/>
  <c r="C59" i="2"/>
  <c r="B59"/>
  <c r="D8" i="1" s="1"/>
  <c r="C47" i="2"/>
  <c r="B47"/>
  <c r="B21"/>
  <c r="C21"/>
  <c r="E4" i="1" s="1"/>
  <c r="B299" i="2"/>
  <c r="B302" s="1"/>
  <c r="C197"/>
  <c r="C202" s="1"/>
  <c r="C203" s="1"/>
  <c r="G21" i="1" s="1"/>
  <c r="C168" i="2"/>
  <c r="C170"/>
  <c r="C169"/>
  <c r="C167"/>
  <c r="B171"/>
  <c r="D18" i="1" s="1"/>
  <c r="B102" i="2"/>
  <c r="B110" s="1"/>
  <c r="D12" i="1" s="1"/>
  <c r="B77" i="2"/>
  <c r="B83" s="1"/>
  <c r="B67"/>
  <c r="B66"/>
  <c r="B45"/>
  <c r="C56"/>
  <c r="B55"/>
  <c r="C145"/>
  <c r="C151" s="1"/>
  <c r="C302"/>
  <c r="C178"/>
  <c r="E24" i="1"/>
  <c r="E19"/>
  <c r="G23"/>
  <c r="C298" i="2"/>
  <c r="E32" i="1"/>
  <c r="C312" i="2"/>
  <c r="B312"/>
  <c r="C313" s="1"/>
  <c r="E31" i="1"/>
  <c r="E30"/>
  <c r="D30"/>
  <c r="B289" i="2"/>
  <c r="B291" s="1"/>
  <c r="C291"/>
  <c r="B300"/>
  <c r="G29" i="1"/>
  <c r="G28"/>
  <c r="G27"/>
  <c r="G26"/>
  <c r="C247" i="2"/>
  <c r="B247"/>
  <c r="F24" i="1"/>
  <c r="B238" i="2"/>
  <c r="D24" i="1"/>
  <c r="C237" i="2"/>
  <c r="B237"/>
  <c r="C233"/>
  <c r="B233"/>
  <c r="C234"/>
  <c r="E23" i="1"/>
  <c r="D23"/>
  <c r="C227" i="2"/>
  <c r="C226"/>
  <c r="B226"/>
  <c r="E22" i="1"/>
  <c r="D22"/>
  <c r="G22"/>
  <c r="C214" i="2"/>
  <c r="B213"/>
  <c r="C213"/>
  <c r="B209"/>
  <c r="D21" i="1"/>
  <c r="B202" i="2"/>
  <c r="C199"/>
  <c r="C190"/>
  <c r="G20" i="1"/>
  <c r="B182" i="2"/>
  <c r="F19" i="1" s="1"/>
  <c r="F17"/>
  <c r="D17"/>
  <c r="B160" i="2"/>
  <c r="B159"/>
  <c r="D16" i="1"/>
  <c r="B151" i="2"/>
  <c r="C146"/>
  <c r="C148"/>
  <c r="E14" i="1"/>
  <c r="E13"/>
  <c r="E11"/>
  <c r="D11"/>
  <c r="C95" i="2"/>
  <c r="B95"/>
  <c r="E12" i="1"/>
  <c r="C110" i="2"/>
  <c r="C83"/>
  <c r="E10" i="1" s="1"/>
  <c r="C70" i="2"/>
  <c r="E9" i="1" s="1"/>
  <c r="E7"/>
  <c r="G6"/>
  <c r="E6"/>
  <c r="F5"/>
  <c r="D4"/>
  <c r="D3"/>
  <c r="C39" i="2"/>
  <c r="C38"/>
  <c r="B30"/>
  <c r="C10"/>
  <c r="B11" s="1"/>
  <c r="F3" i="1" s="1"/>
  <c r="B10" i="2"/>
  <c r="C33" i="1"/>
  <c r="C138" i="2" l="1"/>
  <c r="E15" i="1" s="1"/>
  <c r="B33"/>
  <c r="B120" i="2"/>
  <c r="F13" i="1" s="1"/>
  <c r="C22" i="2"/>
  <c r="G4" i="1" s="1"/>
  <c r="B138" i="2"/>
  <c r="D15" i="1" s="1"/>
  <c r="E21"/>
  <c r="D19"/>
  <c r="C171" i="2"/>
  <c r="E18" i="1" s="1"/>
  <c r="D10"/>
  <c r="B84" i="2"/>
  <c r="F10" i="1" s="1"/>
  <c r="B70" i="2"/>
  <c r="D9" i="1" s="1"/>
  <c r="D7"/>
  <c r="B48" i="2"/>
  <c r="F7" i="1" s="1"/>
  <c r="E8"/>
  <c r="B60" i="2"/>
  <c r="F8" i="1" s="1"/>
  <c r="C248" i="2"/>
  <c r="G25" i="1" s="1"/>
  <c r="E25"/>
  <c r="E16"/>
  <c r="B152" i="2"/>
  <c r="F16" i="1" s="1"/>
  <c r="E3"/>
  <c r="D32"/>
  <c r="D31"/>
  <c r="B139" i="2" l="1"/>
  <c r="F15" i="1" s="1"/>
  <c r="G18"/>
  <c r="E33"/>
  <c r="D33"/>
  <c r="G33" l="1"/>
  <c r="F33"/>
  <c r="E35"/>
  <c r="G35" l="1"/>
</calcChain>
</file>

<file path=xl/sharedStrings.xml><?xml version="1.0" encoding="utf-8"?>
<sst xmlns="http://schemas.openxmlformats.org/spreadsheetml/2006/main" count="322" uniqueCount="106">
  <si>
    <t>№ счета</t>
  </si>
  <si>
    <t xml:space="preserve"> Остаток на начало, руб. </t>
  </si>
  <si>
    <t>Оборот, руб.</t>
  </si>
  <si>
    <t xml:space="preserve"> Остаток на конец, руб. </t>
  </si>
  <si>
    <t xml:space="preserve"> Д </t>
  </si>
  <si>
    <t xml:space="preserve"> К </t>
  </si>
  <si>
    <t> ИТОГО</t>
  </si>
  <si>
    <t>Анализ счета 01</t>
  </si>
  <si>
    <t>за март 2020</t>
  </si>
  <si>
    <t>Кор. счёт</t>
  </si>
  <si>
    <t>Дт</t>
  </si>
  <si>
    <t>Кт</t>
  </si>
  <si>
    <t>Сальдо на начало периода</t>
  </si>
  <si>
    <t>91.2</t>
  </si>
  <si>
    <t>Обороты за период</t>
  </si>
  <si>
    <t>Сальдо на конец периода</t>
  </si>
  <si>
    <t>Анализ счета 02</t>
  </si>
  <si>
    <t>Анализ счета 04</t>
  </si>
  <si>
    <t>Анализ счета 05</t>
  </si>
  <si>
    <t>Анализ счета 08</t>
  </si>
  <si>
    <t>Анализ счета 10</t>
  </si>
  <si>
    <t>Анализ счета 19</t>
  </si>
  <si>
    <t>Анализ счета 20</t>
  </si>
  <si>
    <t>Анализ счета 25</t>
  </si>
  <si>
    <t>Анализ счета 26</t>
  </si>
  <si>
    <t>Анализ счета 43</t>
  </si>
  <si>
    <t>Анализ счета 44</t>
  </si>
  <si>
    <t>Анализ счета 50</t>
  </si>
  <si>
    <t>Анализ счета 51</t>
  </si>
  <si>
    <t>Анализ счета 58</t>
  </si>
  <si>
    <t>Анализ счета 60</t>
  </si>
  <si>
    <t>Анализ счета 62</t>
  </si>
  <si>
    <t>Анализ счета 66</t>
  </si>
  <si>
    <t>Анализ счета 68</t>
  </si>
  <si>
    <t>Анализ счета 69</t>
  </si>
  <si>
    <t>Анализ счета 70</t>
  </si>
  <si>
    <t>Анализ счета 71</t>
  </si>
  <si>
    <t>Анализ счета 76</t>
  </si>
  <si>
    <t>Анализ счета 80</t>
  </si>
  <si>
    <t>Анализ счета 82</t>
  </si>
  <si>
    <t>Анализ счета 83</t>
  </si>
  <si>
    <t>Анализ счета 84</t>
  </si>
  <si>
    <t>Анализ счета 90</t>
  </si>
  <si>
    <t>Анализ счета 91</t>
  </si>
  <si>
    <t>Анализ счета 99</t>
  </si>
  <si>
    <t>дт</t>
  </si>
  <si>
    <t>кт</t>
  </si>
  <si>
    <t>нма 04-05</t>
  </si>
  <si>
    <t>осн средства</t>
  </si>
  <si>
    <t>запасы</t>
  </si>
  <si>
    <t>ден средства и ден эквив</t>
  </si>
  <si>
    <t>краткосроч обяз краткосроч задолж</t>
  </si>
  <si>
    <t>дебиторская задолж</t>
  </si>
  <si>
    <t>заемные среддсва</t>
  </si>
  <si>
    <t>кредиторск задолж</t>
  </si>
  <si>
    <t xml:space="preserve">кредиторская </t>
  </si>
  <si>
    <t xml:space="preserve">дебеторская </t>
  </si>
  <si>
    <t>уставн капитал</t>
  </si>
  <si>
    <t>резервный</t>
  </si>
  <si>
    <t>добавочный</t>
  </si>
  <si>
    <t>нераспред прибыль</t>
  </si>
  <si>
    <t>нераспред прибыль непокрыт убфток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</si>
  <si>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</si>
  <si>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</si>
  <si>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</si>
  <si>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</si>
  <si>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</si>
  <si>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</si>
  <si>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</si>
  <si>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</si>
  <si>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</si>
  <si>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</si>
  <si>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</si>
  <si>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</si>
  <si>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</si>
  <si>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</si>
  <si>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</si>
  <si>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</si>
  <si>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</si>
  <si>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</si>
  <si>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</si>
  <si>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</si>
  <si>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</si>
  <si>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</si>
  <si>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r>
      <t xml:space="preserve">III. КАПИТАЛ И РЕЗЕРВЫ </t>
    </r>
    <r>
      <rPr>
        <b/>
        <vertAlign val="superscript"/>
        <sz val="10"/>
        <color theme="1"/>
        <rFont val="Arial"/>
        <family val="2"/>
        <charset val="204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</si>
  <si>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</si>
  <si>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</si>
  <si>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</si>
  <si>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</si>
  <si>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</si>
  <si>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</si>
  <si>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</si>
  <si>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</si>
  <si>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</si>
  <si>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</si>
  <si>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</si>
  <si>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</si>
  <si>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</si>
  <si>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</si>
  <si>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</si>
  <si>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</si>
  <si>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</si>
  <si>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руб.</t>
  </si>
  <si>
    <t>тыс.руб</t>
  </si>
  <si>
    <t>01 02</t>
  </si>
  <si>
    <t>фин влож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</si>
</sst>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0" fillId="0" borderId="0" xfId="0" applyNumberFormat="1"/>
    <xf numFmtId="3" fontId="4" fillId="0" borderId="4" xfId="0" applyNumberFormat="1" applyFont="1" applyBorder="1" applyAlignment="1">
      <alignment vertical="top" wrapText="1"/>
    </xf>
    <xf numFmtId="3" fontId="3" fillId="0" borderId="5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/>
    </xf>
    <xf numFmtId="3" fontId="3" fillId="5" borderId="5" xfId="0" applyNumberFormat="1" applyFont="1" applyFill="1" applyBorder="1" applyAlignment="1">
      <alignment horizontal="right"/>
    </xf>
    <xf numFmtId="3" fontId="3" fillId="6" borderId="5" xfId="0" applyNumberFormat="1" applyFont="1" applyFill="1" applyBorder="1" applyAlignment="1">
      <alignment horizontal="right"/>
    </xf>
    <xf numFmtId="3" fontId="0" fillId="5" borderId="0" xfId="0" applyNumberFormat="1" applyFill="1"/>
    <xf numFmtId="3" fontId="0" fillId="4" borderId="0" xfId="0" applyNumberFormat="1" applyFill="1"/>
    <xf numFmtId="3" fontId="5" fillId="2" borderId="0" xfId="0" applyNumberFormat="1" applyFont="1" applyFill="1"/>
    <xf numFmtId="3" fontId="3" fillId="7" borderId="5" xfId="0" applyNumberFormat="1" applyFont="1" applyFill="1" applyBorder="1" applyAlignment="1">
      <alignment horizontal="right"/>
    </xf>
    <xf numFmtId="3" fontId="5" fillId="7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2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16" fontId="0" fillId="0" borderId="0" xfId="0" applyNumberFormat="1"/>
    <xf numFmtId="0" fontId="6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9" borderId="5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wrapText="1"/>
    </xf>
    <xf numFmtId="0" fontId="0" fillId="9" borderId="5" xfId="0" applyFill="1" applyBorder="1"/>
    <xf numFmtId="0" fontId="6" fillId="10" borderId="5" xfId="0" applyFont="1" applyFill="1" applyBorder="1" applyAlignment="1">
      <alignment horizontal="center" wrapText="1"/>
    </xf>
    <xf numFmtId="0" fontId="0" fillId="10" borderId="5" xfId="0" applyFill="1" applyBorder="1" applyAlignment="1">
      <alignment horizontal="center"/>
    </xf>
    <xf numFmtId="0" fontId="6" fillId="11" borderId="5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wrapText="1"/>
    </xf>
    <xf numFmtId="0" fontId="7" fillId="12" borderId="5" xfId="0" applyFont="1" applyFill="1" applyBorder="1" applyAlignment="1">
      <alignment horizontal="center" wrapText="1"/>
    </xf>
    <xf numFmtId="0" fontId="6" fillId="12" borderId="5" xfId="0" applyFont="1" applyFill="1" applyBorder="1" applyAlignment="1">
      <alignment wrapText="1"/>
    </xf>
    <xf numFmtId="0" fontId="6" fillId="10" borderId="10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horizontal="center" wrapText="1"/>
    </xf>
    <xf numFmtId="0" fontId="6" fillId="11" borderId="11" xfId="0" applyFont="1" applyFill="1" applyBorder="1" applyAlignment="1">
      <alignment horizontal="center" wrapText="1"/>
    </xf>
    <xf numFmtId="3" fontId="8" fillId="10" borderId="5" xfId="0" applyNumberFormat="1" applyFont="1" applyFill="1" applyBorder="1" applyAlignment="1">
      <alignment horizontal="center" wrapText="1"/>
    </xf>
    <xf numFmtId="3" fontId="6" fillId="10" borderId="5" xfId="0" applyNumberFormat="1" applyFont="1" applyFill="1" applyBorder="1" applyAlignment="1">
      <alignment horizontal="center" wrapText="1"/>
    </xf>
    <xf numFmtId="3" fontId="6" fillId="11" borderId="5" xfId="0" applyNumberFormat="1" applyFont="1" applyFill="1" applyBorder="1" applyAlignment="1">
      <alignment horizontal="center" wrapText="1"/>
    </xf>
    <xf numFmtId="3" fontId="8" fillId="11" borderId="5" xfId="0" applyNumberFormat="1" applyFont="1" applyFill="1" applyBorder="1" applyAlignment="1">
      <alignment horizontal="center" wrapText="1"/>
    </xf>
    <xf numFmtId="3" fontId="0" fillId="11" borderId="5" xfId="0" applyNumberFormat="1" applyFill="1" applyBorder="1" applyAlignment="1">
      <alignment horizontal="center"/>
    </xf>
    <xf numFmtId="3" fontId="0" fillId="8" borderId="5" xfId="0" applyNumberFormat="1" applyFill="1" applyBorder="1" applyAlignment="1">
      <alignment horizontal="center"/>
    </xf>
    <xf numFmtId="3" fontId="6" fillId="8" borderId="5" xfId="0" applyNumberFormat="1" applyFont="1" applyFill="1" applyBorder="1" applyAlignment="1">
      <alignment horizontal="center" wrapText="1"/>
    </xf>
    <xf numFmtId="3" fontId="10" fillId="1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" zoomScale="85" zoomScaleNormal="85" workbookViewId="0">
      <selection activeCell="J15" sqref="J15"/>
    </sheetView>
  </sheetViews>
  <sheetFormatPr defaultRowHeight="14.4"/>
  <cols>
    <col min="2" max="3" width="11.33203125" customWidth="1"/>
    <col min="4" max="5" width="11.44140625" customWidth="1"/>
    <col min="6" max="7" width="11.33203125" customWidth="1"/>
    <col min="8" max="8" width="14.88671875" customWidth="1"/>
    <col min="9" max="16" width="10" customWidth="1"/>
  </cols>
  <sheetData>
    <row r="1" spans="1:17" ht="15.6">
      <c r="A1" s="1" t="s">
        <v>0</v>
      </c>
      <c r="B1" s="55" t="s">
        <v>1</v>
      </c>
      <c r="C1" s="55"/>
      <c r="D1" s="55" t="s">
        <v>2</v>
      </c>
      <c r="E1" s="55"/>
      <c r="F1" s="55" t="s">
        <v>3</v>
      </c>
      <c r="G1" s="55"/>
      <c r="H1" s="47"/>
    </row>
    <row r="2" spans="1:17">
      <c r="A2" s="2"/>
      <c r="B2" s="3" t="s">
        <v>4</v>
      </c>
      <c r="C2" s="3" t="s">
        <v>5</v>
      </c>
      <c r="D2" s="3" t="s">
        <v>4</v>
      </c>
      <c r="E2" s="3" t="s">
        <v>5</v>
      </c>
      <c r="F2" s="3" t="s">
        <v>4</v>
      </c>
      <c r="G2" s="3" t="s">
        <v>5</v>
      </c>
      <c r="H2" s="48"/>
      <c r="J2" s="52"/>
      <c r="K2" s="52"/>
      <c r="L2" s="52"/>
      <c r="M2" s="52"/>
      <c r="N2" s="52"/>
      <c r="O2" s="52"/>
    </row>
    <row r="3" spans="1:17" ht="14.4" customHeight="1">
      <c r="A3" s="4">
        <v>1</v>
      </c>
      <c r="B3" s="27">
        <v>92320000</v>
      </c>
      <c r="C3" s="39"/>
      <c r="D3" s="42">
        <f>Лист2!B10</f>
        <v>390000</v>
      </c>
      <c r="E3" s="40">
        <f>Лист2!C10</f>
        <v>660000</v>
      </c>
      <c r="F3" s="27">
        <f>Лист2!B11</f>
        <v>92050000</v>
      </c>
      <c r="G3" s="26"/>
      <c r="H3" s="49"/>
      <c r="O3" s="51"/>
      <c r="Q3" s="50"/>
    </row>
    <row r="4" spans="1:17" ht="15" customHeight="1">
      <c r="A4" s="4">
        <v>2</v>
      </c>
      <c r="B4" s="27"/>
      <c r="C4" s="39">
        <v>5140000</v>
      </c>
      <c r="D4" s="40">
        <f>Лист2!B21</f>
        <v>6000</v>
      </c>
      <c r="E4" s="40">
        <f>Лист2!C21</f>
        <v>410000</v>
      </c>
      <c r="F4" s="27"/>
      <c r="G4" s="26">
        <f>Лист2!C22</f>
        <v>5544000</v>
      </c>
      <c r="H4" s="49"/>
      <c r="O4" s="51"/>
      <c r="Q4" s="50"/>
    </row>
    <row r="5" spans="1:17">
      <c r="A5" s="4">
        <v>4</v>
      </c>
      <c r="B5" s="27">
        <v>60000</v>
      </c>
      <c r="C5" s="39"/>
      <c r="D5" s="23"/>
      <c r="E5" s="23"/>
      <c r="F5" s="27">
        <f>Лист2!B30</f>
        <v>60000</v>
      </c>
      <c r="G5" s="26"/>
      <c r="H5" s="49"/>
      <c r="O5" s="51"/>
      <c r="Q5" s="50"/>
    </row>
    <row r="6" spans="1:17">
      <c r="A6" s="4">
        <v>5</v>
      </c>
      <c r="B6" s="27"/>
      <c r="C6" s="39">
        <v>4000</v>
      </c>
      <c r="D6" s="40"/>
      <c r="E6" s="40">
        <f>Лист2!C38</f>
        <v>310</v>
      </c>
      <c r="F6" s="27"/>
      <c r="G6" s="26">
        <f>Лист2!C39</f>
        <v>4310</v>
      </c>
      <c r="H6" s="49"/>
      <c r="O6" s="51"/>
      <c r="Q6" s="50"/>
    </row>
    <row r="7" spans="1:17">
      <c r="A7" s="4">
        <v>8</v>
      </c>
      <c r="B7" s="27"/>
      <c r="C7" s="39"/>
      <c r="D7" s="40">
        <f>Лист2!B47</f>
        <v>560000</v>
      </c>
      <c r="E7" s="40">
        <f>Лист2!C47</f>
        <v>60000</v>
      </c>
      <c r="F7" s="27">
        <f>Лист2!B48</f>
        <v>500000</v>
      </c>
      <c r="G7" s="26"/>
      <c r="H7" s="49"/>
      <c r="O7" s="51"/>
      <c r="Q7" s="50"/>
    </row>
    <row r="8" spans="1:17">
      <c r="A8" s="4">
        <v>10</v>
      </c>
      <c r="B8" s="27">
        <v>250000</v>
      </c>
      <c r="C8" s="39"/>
      <c r="D8" s="40">
        <f>Лист2!B59</f>
        <v>1503000</v>
      </c>
      <c r="E8" s="40">
        <f>Лист2!C59</f>
        <v>1315000</v>
      </c>
      <c r="F8" s="27">
        <f>Лист2!B60</f>
        <v>438000</v>
      </c>
      <c r="G8" s="26"/>
      <c r="H8" s="49"/>
      <c r="O8" s="51"/>
      <c r="Q8" s="50"/>
    </row>
    <row r="9" spans="1:17">
      <c r="A9" s="28">
        <v>19</v>
      </c>
      <c r="B9" s="27"/>
      <c r="C9" s="39"/>
      <c r="D9" s="41">
        <f>Лист2!B70</f>
        <v>497800</v>
      </c>
      <c r="E9" s="41">
        <f>Лист2!C70</f>
        <v>497800</v>
      </c>
      <c r="F9" s="27"/>
      <c r="G9" s="26"/>
      <c r="H9" s="49"/>
      <c r="O9" s="51"/>
      <c r="Q9" s="50"/>
    </row>
    <row r="10" spans="1:17">
      <c r="A10" s="83">
        <v>20</v>
      </c>
      <c r="B10" s="27">
        <v>270000</v>
      </c>
      <c r="C10" s="39"/>
      <c r="D10" s="41">
        <f>Лист2!B83</f>
        <v>4077910</v>
      </c>
      <c r="E10" s="41">
        <f>Лист2!C83</f>
        <v>3767910</v>
      </c>
      <c r="F10" s="27">
        <f>Лист2!B84</f>
        <v>580000</v>
      </c>
      <c r="G10" s="26"/>
      <c r="H10" s="49"/>
      <c r="O10" s="51"/>
      <c r="Q10" s="50"/>
    </row>
    <row r="11" spans="1:17">
      <c r="A11" s="28">
        <v>25</v>
      </c>
      <c r="B11" s="27"/>
      <c r="C11" s="39"/>
      <c r="D11" s="41">
        <f>Лист2!B95</f>
        <v>715200</v>
      </c>
      <c r="E11" s="41">
        <f>Лист2!C95</f>
        <v>715200</v>
      </c>
      <c r="F11" s="27"/>
      <c r="G11" s="26"/>
      <c r="H11" s="49"/>
      <c r="O11" s="51"/>
      <c r="Q11" s="50"/>
    </row>
    <row r="12" spans="1:17" ht="21.6" customHeight="1">
      <c r="A12" s="28">
        <v>26</v>
      </c>
      <c r="B12" s="27"/>
      <c r="C12" s="39"/>
      <c r="D12" s="41">
        <f>Лист2!B110</f>
        <v>1251910</v>
      </c>
      <c r="E12" s="41">
        <f>Лист2!C110</f>
        <v>1251910</v>
      </c>
      <c r="F12" s="27"/>
      <c r="G12" s="26"/>
      <c r="H12" s="49"/>
      <c r="O12" s="51"/>
      <c r="Q12" s="50"/>
    </row>
    <row r="13" spans="1:17">
      <c r="A13" s="4">
        <v>43</v>
      </c>
      <c r="B13" s="27">
        <v>1340000</v>
      </c>
      <c r="C13" s="39"/>
      <c r="D13" s="40">
        <f>Лист2!B119</f>
        <v>3767910</v>
      </c>
      <c r="E13" s="40">
        <f>Лист2!C119</f>
        <v>3250000</v>
      </c>
      <c r="F13" s="27">
        <f>Лист2!B120</f>
        <v>1857910</v>
      </c>
      <c r="G13" s="26"/>
      <c r="H13" s="49"/>
      <c r="O13" s="51"/>
      <c r="Q13" s="50"/>
    </row>
    <row r="14" spans="1:17" ht="27" customHeight="1">
      <c r="A14" s="28">
        <v>44</v>
      </c>
      <c r="B14" s="27"/>
      <c r="C14" s="39"/>
      <c r="D14" s="41">
        <f>Лист2!B128</f>
        <v>150000</v>
      </c>
      <c r="E14" s="41">
        <f>Лист2!C128</f>
        <v>150000</v>
      </c>
      <c r="F14" s="27"/>
      <c r="G14" s="26"/>
      <c r="H14" s="49"/>
      <c r="O14" s="51"/>
      <c r="Q14" s="50"/>
    </row>
    <row r="15" spans="1:17" ht="26.4" customHeight="1">
      <c r="A15" s="4">
        <v>50</v>
      </c>
      <c r="B15" s="27">
        <v>40000</v>
      </c>
      <c r="C15" s="39"/>
      <c r="D15" s="40">
        <f>Лист2!B138</f>
        <v>1401680</v>
      </c>
      <c r="E15" s="40">
        <f>Лист2!C138</f>
        <v>1397340</v>
      </c>
      <c r="F15" s="27">
        <f>Лист2!B139</f>
        <v>44340</v>
      </c>
      <c r="G15" s="26"/>
      <c r="H15" s="49"/>
      <c r="O15" s="51"/>
      <c r="Q15" s="50"/>
    </row>
    <row r="16" spans="1:17">
      <c r="A16" s="4">
        <v>51</v>
      </c>
      <c r="B16" s="27">
        <v>3440000</v>
      </c>
      <c r="C16" s="39"/>
      <c r="D16" s="40">
        <f>Лист2!B151</f>
        <v>1140000</v>
      </c>
      <c r="E16" s="40">
        <f>Лист2!C151</f>
        <v>4247340</v>
      </c>
      <c r="F16" s="27">
        <f>Лист2!B152</f>
        <v>332660</v>
      </c>
      <c r="G16" s="26"/>
      <c r="H16" s="49"/>
      <c r="O16" s="51"/>
      <c r="Q16" s="50"/>
    </row>
    <row r="17" spans="1:17">
      <c r="A17" s="4">
        <v>58</v>
      </c>
      <c r="B17" s="27"/>
      <c r="C17" s="39"/>
      <c r="D17" s="40">
        <f>Лист2!B159</f>
        <v>475000</v>
      </c>
      <c r="E17" s="40"/>
      <c r="F17" s="27">
        <f>Лист2!B160</f>
        <v>475000</v>
      </c>
      <c r="G17" s="26"/>
      <c r="H17" s="49"/>
      <c r="O17" s="51"/>
      <c r="Q17" s="50"/>
    </row>
    <row r="18" spans="1:17">
      <c r="A18" s="4">
        <v>60</v>
      </c>
      <c r="B18" s="27"/>
      <c r="C18" s="39">
        <v>1470000</v>
      </c>
      <c r="D18" s="40">
        <f>Лист2!B171</f>
        <v>1690000</v>
      </c>
      <c r="E18" s="40">
        <f>Лист2!C171</f>
        <v>2748000</v>
      </c>
      <c r="F18" s="43"/>
      <c r="G18" s="26">
        <f>Лист2!C172</f>
        <v>2528000</v>
      </c>
      <c r="H18" s="49"/>
      <c r="O18" s="51"/>
      <c r="Q18" s="50"/>
    </row>
    <row r="19" spans="1:17">
      <c r="A19" s="4">
        <v>62</v>
      </c>
      <c r="B19" s="27">
        <v>740000</v>
      </c>
      <c r="C19" s="39"/>
      <c r="D19" s="40">
        <f>Лист2!B181</f>
        <v>8180000</v>
      </c>
      <c r="E19" s="40">
        <f>Лист2!C181</f>
        <v>1120000</v>
      </c>
      <c r="F19" s="27">
        <f>Лист2!B182</f>
        <v>7800000</v>
      </c>
      <c r="G19" s="26"/>
      <c r="H19" s="49"/>
      <c r="O19" s="51"/>
      <c r="Q19" s="50"/>
    </row>
    <row r="20" spans="1:17">
      <c r="A20" s="4">
        <v>66</v>
      </c>
      <c r="B20" s="27"/>
      <c r="C20" s="39">
        <v>1900000</v>
      </c>
      <c r="D20" s="23"/>
      <c r="E20" s="23"/>
      <c r="F20" s="27"/>
      <c r="G20" s="26">
        <f>C20</f>
        <v>1900000</v>
      </c>
      <c r="H20" s="49"/>
      <c r="O20" s="51"/>
      <c r="Q20" s="50"/>
    </row>
    <row r="21" spans="1:17">
      <c r="A21" s="4">
        <v>68</v>
      </c>
      <c r="B21" s="27"/>
      <c r="C21" s="39">
        <v>84000</v>
      </c>
      <c r="D21" s="40">
        <f>Лист2!B202</f>
        <v>747800</v>
      </c>
      <c r="E21" s="40">
        <f>Лист2!C202</f>
        <v>2176560</v>
      </c>
      <c r="F21" s="27"/>
      <c r="G21" s="26">
        <f>Лист2!C203</f>
        <v>1512760</v>
      </c>
      <c r="H21" s="49"/>
      <c r="O21" s="51"/>
      <c r="Q21" s="50"/>
    </row>
    <row r="22" spans="1:17">
      <c r="A22" s="4">
        <v>69</v>
      </c>
      <c r="B22" s="27"/>
      <c r="C22" s="39">
        <v>137000</v>
      </c>
      <c r="D22" s="40">
        <f>Лист2!B213</f>
        <v>435000</v>
      </c>
      <c r="E22" s="40">
        <f>Лист2!C213</f>
        <v>502400</v>
      </c>
      <c r="F22" s="27"/>
      <c r="G22" s="26">
        <f>Лист2!C214</f>
        <v>204400</v>
      </c>
      <c r="H22" s="49"/>
      <c r="O22" s="51"/>
      <c r="Q22" s="50"/>
    </row>
    <row r="23" spans="1:17">
      <c r="A23" s="4">
        <v>70</v>
      </c>
      <c r="B23" s="27"/>
      <c r="C23" s="39">
        <v>160000</v>
      </c>
      <c r="D23" s="40">
        <f>Лист2!B226</f>
        <v>1518454</v>
      </c>
      <c r="E23" s="40">
        <f>Лист2!C226</f>
        <v>1570000</v>
      </c>
      <c r="F23" s="27"/>
      <c r="G23" s="26">
        <f>Лист2!C227</f>
        <v>211546</v>
      </c>
      <c r="H23" s="49"/>
      <c r="O23" s="51"/>
      <c r="Q23" s="50"/>
    </row>
    <row r="24" spans="1:17">
      <c r="A24" s="28">
        <v>71</v>
      </c>
      <c r="B24" s="27">
        <v>20000</v>
      </c>
      <c r="C24" s="44"/>
      <c r="D24" s="41">
        <f>Лист2!B237</f>
        <v>67340</v>
      </c>
      <c r="E24" s="41">
        <f>Лист2!C237</f>
        <v>67340</v>
      </c>
      <c r="F24" s="27">
        <f>Лист2!B238</f>
        <v>20000</v>
      </c>
      <c r="G24" s="26"/>
      <c r="H24" s="49"/>
      <c r="O24" s="51"/>
      <c r="Q24" s="50"/>
    </row>
    <row r="25" spans="1:17">
      <c r="A25" s="4">
        <v>76</v>
      </c>
      <c r="B25" s="27"/>
      <c r="C25" s="39">
        <v>730000</v>
      </c>
      <c r="D25" s="40"/>
      <c r="E25" s="40">
        <f>Лист2!C247</f>
        <v>200000</v>
      </c>
      <c r="F25" s="27"/>
      <c r="G25" s="26">
        <f>Лист2!C248</f>
        <v>930000</v>
      </c>
      <c r="H25" s="49"/>
      <c r="O25" s="51"/>
      <c r="Q25" s="50"/>
    </row>
    <row r="26" spans="1:17">
      <c r="A26" s="4">
        <v>80</v>
      </c>
      <c r="B26" s="27"/>
      <c r="C26" s="39">
        <v>62965000</v>
      </c>
      <c r="D26" s="23"/>
      <c r="E26" s="23"/>
      <c r="F26" s="27"/>
      <c r="G26" s="26">
        <f>C26</f>
        <v>62965000</v>
      </c>
      <c r="H26" s="49"/>
      <c r="O26" s="51"/>
      <c r="Q26" s="50"/>
    </row>
    <row r="27" spans="1:17">
      <c r="A27" s="4">
        <v>82</v>
      </c>
      <c r="B27" s="27"/>
      <c r="C27" s="39">
        <v>560000</v>
      </c>
      <c r="D27" s="6"/>
      <c r="E27" s="6"/>
      <c r="F27" s="27"/>
      <c r="G27" s="26">
        <f>C27</f>
        <v>560000</v>
      </c>
      <c r="H27" s="49"/>
      <c r="O27" s="51"/>
      <c r="Q27" s="50"/>
    </row>
    <row r="28" spans="1:17">
      <c r="A28" s="4">
        <v>83</v>
      </c>
      <c r="B28" s="27"/>
      <c r="C28" s="39">
        <v>18880000</v>
      </c>
      <c r="D28" s="6"/>
      <c r="E28" s="6"/>
      <c r="F28" s="27"/>
      <c r="G28" s="26">
        <f>C28</f>
        <v>18880000</v>
      </c>
      <c r="H28" s="49"/>
      <c r="O28" s="51"/>
      <c r="Q28" s="50"/>
    </row>
    <row r="29" spans="1:17">
      <c r="A29" s="4">
        <v>84</v>
      </c>
      <c r="B29" s="27"/>
      <c r="C29" s="39">
        <v>560000</v>
      </c>
      <c r="D29" s="6"/>
      <c r="E29" s="6"/>
      <c r="F29" s="27"/>
      <c r="G29" s="26">
        <f>C29</f>
        <v>560000</v>
      </c>
      <c r="H29" s="49"/>
      <c r="O29" s="51"/>
      <c r="Q29" s="50"/>
    </row>
    <row r="30" spans="1:17">
      <c r="A30" s="28">
        <v>90</v>
      </c>
      <c r="B30" s="27"/>
      <c r="C30" s="39"/>
      <c r="D30" s="41">
        <f>Лист2!B291</f>
        <v>7800000</v>
      </c>
      <c r="E30" s="41">
        <f>Лист2!C291</f>
        <v>7800000</v>
      </c>
      <c r="F30" s="27"/>
      <c r="G30" s="26"/>
      <c r="H30" s="49"/>
      <c r="O30" s="51"/>
      <c r="Q30" s="50"/>
    </row>
    <row r="31" spans="1:17">
      <c r="A31" s="28">
        <v>91</v>
      </c>
      <c r="B31" s="27"/>
      <c r="C31" s="39"/>
      <c r="D31" s="41">
        <f>Лист2!B302</f>
        <v>395133</v>
      </c>
      <c r="E31" s="41">
        <f>Лист2!C302</f>
        <v>395133</v>
      </c>
      <c r="F31" s="27"/>
      <c r="G31" s="26"/>
      <c r="H31" s="49"/>
      <c r="O31" s="51"/>
      <c r="Q31" s="50"/>
    </row>
    <row r="32" spans="1:17">
      <c r="A32" s="4">
        <v>99</v>
      </c>
      <c r="B32" s="27"/>
      <c r="C32" s="39">
        <v>5890000</v>
      </c>
      <c r="D32" s="40">
        <f>Лист2!B312</f>
        <v>632106</v>
      </c>
      <c r="E32" s="40">
        <f>Лист2!C312</f>
        <v>3100000</v>
      </c>
      <c r="F32" s="27"/>
      <c r="G32" s="26">
        <f>Лист2!C313</f>
        <v>8357894</v>
      </c>
      <c r="H32" s="49"/>
      <c r="O32" s="51"/>
      <c r="Q32" s="50"/>
    </row>
    <row r="33" spans="1:15">
      <c r="A33" s="5" t="s">
        <v>6</v>
      </c>
      <c r="B33" s="45">
        <f t="shared" ref="B33:G33" si="0">SUM(B3:B32)</f>
        <v>98480000</v>
      </c>
      <c r="C33" s="46">
        <f t="shared" si="0"/>
        <v>98480000</v>
      </c>
      <c r="D33" s="45">
        <f t="shared" si="0"/>
        <v>37402243</v>
      </c>
      <c r="E33" s="45">
        <f t="shared" si="0"/>
        <v>37402243</v>
      </c>
      <c r="F33" s="45">
        <f t="shared" si="0"/>
        <v>104157910</v>
      </c>
      <c r="G33" s="45">
        <f t="shared" si="0"/>
        <v>104157910</v>
      </c>
      <c r="H33" s="49"/>
      <c r="O33" s="53"/>
    </row>
    <row r="35" spans="1:15">
      <c r="E35" s="21">
        <f>D33-E33</f>
        <v>0</v>
      </c>
      <c r="G35" s="21">
        <f>F33-G33</f>
        <v>0</v>
      </c>
      <c r="H35" s="21"/>
      <c r="M35" s="21"/>
      <c r="O35" s="21"/>
    </row>
    <row r="36" spans="1:15">
      <c r="E36" s="21"/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4"/>
  <sheetViews>
    <sheetView topLeftCell="A286" zoomScaleNormal="100" workbookViewId="0">
      <selection activeCell="K189" sqref="K189:O201"/>
    </sheetView>
  </sheetViews>
  <sheetFormatPr defaultRowHeight="14.4"/>
  <cols>
    <col min="1" max="1" width="30.44140625" customWidth="1"/>
    <col min="2" max="2" width="13.21875" bestFit="1" customWidth="1"/>
    <col min="3" max="3" width="13.109375" customWidth="1"/>
    <col min="5" max="5" width="9.88671875" bestFit="1" customWidth="1"/>
  </cols>
  <sheetData>
    <row r="1" spans="1:5" ht="18">
      <c r="A1" s="7" t="s">
        <v>7</v>
      </c>
    </row>
    <row r="2" spans="1:5" ht="18.600000000000001" thickBot="1">
      <c r="A2" s="7" t="s">
        <v>8</v>
      </c>
    </row>
    <row r="3" spans="1:5" ht="18.600000000000001" thickBot="1">
      <c r="A3" s="8" t="s">
        <v>9</v>
      </c>
      <c r="B3" s="9" t="s">
        <v>10</v>
      </c>
      <c r="C3" s="9" t="s">
        <v>11</v>
      </c>
    </row>
    <row r="4" spans="1:5">
      <c r="A4" s="56" t="s">
        <v>12</v>
      </c>
      <c r="B4" s="58">
        <v>92320000</v>
      </c>
      <c r="C4" s="56"/>
    </row>
    <row r="5" spans="1:5" ht="15" thickBot="1">
      <c r="A5" s="57"/>
      <c r="B5" s="57"/>
      <c r="C5" s="57"/>
    </row>
    <row r="6" spans="1:5" ht="18">
      <c r="A6" s="33">
        <v>1</v>
      </c>
      <c r="B6" s="38">
        <v>330000</v>
      </c>
      <c r="C6" s="34">
        <v>330000</v>
      </c>
    </row>
    <row r="7" spans="1:5" ht="18">
      <c r="A7" s="10">
        <v>2</v>
      </c>
      <c r="B7" s="16"/>
      <c r="C7" s="17">
        <v>6000</v>
      </c>
      <c r="E7" s="59" t="s">
        <v>104</v>
      </c>
    </row>
    <row r="8" spans="1:5" ht="18">
      <c r="A8" s="10">
        <v>8</v>
      </c>
      <c r="B8" s="17">
        <v>60000</v>
      </c>
      <c r="C8" s="16"/>
    </row>
    <row r="9" spans="1:5" ht="18.600000000000001" thickBot="1">
      <c r="A9" s="11" t="s">
        <v>13</v>
      </c>
      <c r="B9" s="14"/>
      <c r="C9" s="19">
        <v>324000</v>
      </c>
    </row>
    <row r="10" spans="1:5" ht="18.600000000000001" thickBot="1">
      <c r="A10" s="11" t="s">
        <v>14</v>
      </c>
      <c r="B10" s="20">
        <f>SUM(B6:B9)</f>
        <v>390000</v>
      </c>
      <c r="C10" s="20">
        <f>SUM(C6:C9)</f>
        <v>660000</v>
      </c>
    </row>
    <row r="11" spans="1:5">
      <c r="A11" s="56" t="s">
        <v>15</v>
      </c>
      <c r="B11" s="58">
        <f>B4+B10-C10</f>
        <v>92050000</v>
      </c>
      <c r="C11" s="56"/>
    </row>
    <row r="12" spans="1:5" ht="15" thickBot="1">
      <c r="A12" s="57"/>
      <c r="B12" s="57"/>
      <c r="C12" s="57"/>
    </row>
    <row r="14" spans="1:5" ht="18">
      <c r="A14" s="7" t="s">
        <v>16</v>
      </c>
      <c r="E14" s="21"/>
    </row>
    <row r="15" spans="1:5" ht="18.600000000000001" thickBot="1">
      <c r="A15" s="7" t="s">
        <v>8</v>
      </c>
    </row>
    <row r="16" spans="1:5" ht="18.600000000000001" thickBot="1">
      <c r="A16" s="8" t="s">
        <v>9</v>
      </c>
      <c r="B16" s="9" t="s">
        <v>10</v>
      </c>
      <c r="C16" s="9" t="s">
        <v>11</v>
      </c>
    </row>
    <row r="17" spans="1:5" ht="18.600000000000001" thickBot="1">
      <c r="A17" s="11" t="s">
        <v>12</v>
      </c>
      <c r="B17" s="12"/>
      <c r="C17" s="20">
        <v>5140000</v>
      </c>
    </row>
    <row r="18" spans="1:5" ht="18">
      <c r="A18" s="10">
        <v>1</v>
      </c>
      <c r="B18" s="15">
        <v>6000</v>
      </c>
      <c r="C18" s="15"/>
    </row>
    <row r="19" spans="1:5" ht="18">
      <c r="A19" s="10">
        <v>25</v>
      </c>
      <c r="B19" s="16"/>
      <c r="C19" s="17">
        <v>180000</v>
      </c>
    </row>
    <row r="20" spans="1:5" ht="18.600000000000001" thickBot="1">
      <c r="A20" s="11">
        <v>26</v>
      </c>
      <c r="B20" s="14"/>
      <c r="C20" s="19">
        <v>230000</v>
      </c>
    </row>
    <row r="21" spans="1:5" ht="18.600000000000001" thickBot="1">
      <c r="A21" s="11" t="s">
        <v>14</v>
      </c>
      <c r="B21" s="20">
        <f>SUM(B18:B20)</f>
        <v>6000</v>
      </c>
      <c r="C21" s="20">
        <f>SUM(C18:C20)</f>
        <v>410000</v>
      </c>
    </row>
    <row r="22" spans="1:5" ht="18.600000000000001" thickBot="1">
      <c r="A22" s="11" t="s">
        <v>15</v>
      </c>
      <c r="B22" s="12"/>
      <c r="C22" s="20">
        <f>C17+C21-B21</f>
        <v>5544000</v>
      </c>
    </row>
    <row r="24" spans="1:5" ht="18">
      <c r="A24" s="7" t="s">
        <v>17</v>
      </c>
    </row>
    <row r="25" spans="1:5" ht="18.600000000000001" thickBot="1">
      <c r="A25" s="7" t="s">
        <v>8</v>
      </c>
    </row>
    <row r="26" spans="1:5" ht="18.600000000000001" thickBot="1">
      <c r="A26" s="8" t="s">
        <v>9</v>
      </c>
      <c r="B26" s="9" t="s">
        <v>10</v>
      </c>
      <c r="C26" s="9" t="s">
        <v>11</v>
      </c>
    </row>
    <row r="27" spans="1:5" ht="18.600000000000001" thickBot="1">
      <c r="A27" s="11" t="s">
        <v>12</v>
      </c>
      <c r="B27" s="20">
        <v>60000</v>
      </c>
      <c r="C27" s="12"/>
    </row>
    <row r="28" spans="1:5" ht="18.600000000000001" thickBot="1">
      <c r="A28" s="11"/>
      <c r="B28" s="12"/>
      <c r="C28" s="12"/>
      <c r="E28" t="s">
        <v>47</v>
      </c>
    </row>
    <row r="29" spans="1:5" ht="18.600000000000001" thickBot="1">
      <c r="A29" s="11" t="s">
        <v>14</v>
      </c>
      <c r="B29" s="12"/>
      <c r="C29" s="12"/>
    </row>
    <row r="30" spans="1:5" ht="18.600000000000001" thickBot="1">
      <c r="A30" s="11" t="s">
        <v>15</v>
      </c>
      <c r="B30" s="20">
        <f>B27</f>
        <v>60000</v>
      </c>
      <c r="C30" s="12"/>
    </row>
    <row r="31" spans="1:5" ht="18">
      <c r="A31" s="13"/>
    </row>
    <row r="33" spans="1:5" ht="18">
      <c r="A33" s="7" t="s">
        <v>18</v>
      </c>
    </row>
    <row r="34" spans="1:5" ht="18.600000000000001" thickBot="1">
      <c r="A34" s="7" t="s">
        <v>8</v>
      </c>
    </row>
    <row r="35" spans="1:5" ht="18.600000000000001" thickBot="1">
      <c r="A35" s="8" t="s">
        <v>9</v>
      </c>
      <c r="B35" s="9" t="s">
        <v>10</v>
      </c>
      <c r="C35" s="9" t="s">
        <v>11</v>
      </c>
    </row>
    <row r="36" spans="1:5" ht="18.600000000000001" thickBot="1">
      <c r="A36" s="11" t="s">
        <v>12</v>
      </c>
      <c r="B36" s="12"/>
      <c r="C36" s="20">
        <v>4000</v>
      </c>
    </row>
    <row r="37" spans="1:5" ht="18.600000000000001" thickBot="1">
      <c r="A37" s="11">
        <v>26</v>
      </c>
      <c r="B37" s="12"/>
      <c r="C37" s="12">
        <v>310</v>
      </c>
    </row>
    <row r="38" spans="1:5" ht="18.600000000000001" thickBot="1">
      <c r="A38" s="11" t="s">
        <v>14</v>
      </c>
      <c r="B38" s="12"/>
      <c r="C38" s="12">
        <f>C37</f>
        <v>310</v>
      </c>
    </row>
    <row r="39" spans="1:5" ht="18.600000000000001" thickBot="1">
      <c r="A39" s="11" t="s">
        <v>15</v>
      </c>
      <c r="B39" s="12"/>
      <c r="C39" s="20">
        <f>C36+C38</f>
        <v>4310</v>
      </c>
    </row>
    <row r="40" spans="1:5" ht="18">
      <c r="A40" s="13"/>
    </row>
    <row r="41" spans="1:5" ht="18">
      <c r="A41" s="7" t="s">
        <v>19</v>
      </c>
    </row>
    <row r="42" spans="1:5" ht="18.600000000000001" thickBot="1">
      <c r="A42" s="7" t="s">
        <v>8</v>
      </c>
    </row>
    <row r="43" spans="1:5" ht="18.600000000000001" thickBot="1">
      <c r="A43" s="8" t="s">
        <v>9</v>
      </c>
      <c r="B43" s="9" t="s">
        <v>10</v>
      </c>
      <c r="C43" s="9" t="s">
        <v>11</v>
      </c>
    </row>
    <row r="44" spans="1:5" ht="18.600000000000001" thickBot="1">
      <c r="A44" s="11" t="s">
        <v>12</v>
      </c>
      <c r="B44" s="12"/>
      <c r="C44" s="12"/>
    </row>
    <row r="45" spans="1:5" ht="18">
      <c r="A45" s="10">
        <v>60</v>
      </c>
      <c r="B45" s="18">
        <f>500000+60000</f>
        <v>560000</v>
      </c>
      <c r="C45" s="15"/>
    </row>
    <row r="46" spans="1:5" ht="18.600000000000001" thickBot="1">
      <c r="A46" s="11">
        <v>1</v>
      </c>
      <c r="B46" s="14"/>
      <c r="C46" s="19">
        <v>60000</v>
      </c>
      <c r="E46" t="s">
        <v>48</v>
      </c>
    </row>
    <row r="47" spans="1:5" ht="18.600000000000001" thickBot="1">
      <c r="A47" s="11" t="s">
        <v>14</v>
      </c>
      <c r="B47" s="20">
        <f>SUM(B45:B46)</f>
        <v>560000</v>
      </c>
      <c r="C47" s="20">
        <f>SUM(C45:C46)</f>
        <v>60000</v>
      </c>
    </row>
    <row r="48" spans="1:5" ht="18.600000000000001" thickBot="1">
      <c r="A48" s="11" t="s">
        <v>15</v>
      </c>
      <c r="B48" s="20">
        <f>B47-C47</f>
        <v>500000</v>
      </c>
      <c r="C48" s="12"/>
    </row>
    <row r="49" spans="1:5" ht="18">
      <c r="A49" s="13"/>
    </row>
    <row r="50" spans="1:5" ht="18">
      <c r="A50" s="7" t="s">
        <v>20</v>
      </c>
    </row>
    <row r="51" spans="1:5" ht="18.600000000000001" thickBot="1">
      <c r="A51" s="7" t="s">
        <v>8</v>
      </c>
    </row>
    <row r="52" spans="1:5" ht="18.600000000000001" thickBot="1">
      <c r="A52" s="8" t="s">
        <v>9</v>
      </c>
      <c r="B52" s="9" t="s">
        <v>10</v>
      </c>
      <c r="C52" s="9" t="s">
        <v>11</v>
      </c>
    </row>
    <row r="53" spans="1:5" ht="18.600000000000001" thickBot="1">
      <c r="A53" s="11" t="s">
        <v>12</v>
      </c>
      <c r="B53" s="22">
        <v>250000</v>
      </c>
      <c r="C53" s="12"/>
    </row>
    <row r="54" spans="1:5" ht="18">
      <c r="A54" s="10">
        <v>71</v>
      </c>
      <c r="B54" s="18">
        <v>13000</v>
      </c>
      <c r="C54" s="15"/>
    </row>
    <row r="55" spans="1:5" ht="18">
      <c r="A55" s="10">
        <v>60</v>
      </c>
      <c r="B55" s="17">
        <f>1250000+240000</f>
        <v>1490000</v>
      </c>
      <c r="C55" s="16"/>
    </row>
    <row r="56" spans="1:5" ht="18">
      <c r="A56" s="10">
        <v>20</v>
      </c>
      <c r="B56" s="16"/>
      <c r="C56" s="17">
        <f>1050000+150000</f>
        <v>1200000</v>
      </c>
      <c r="E56" t="s">
        <v>49</v>
      </c>
    </row>
    <row r="57" spans="1:5" ht="18">
      <c r="A57" s="10">
        <v>25</v>
      </c>
      <c r="B57" s="16"/>
      <c r="C57" s="17">
        <v>60000</v>
      </c>
    </row>
    <row r="58" spans="1:5" ht="18.600000000000001" thickBot="1">
      <c r="A58" s="11">
        <v>26</v>
      </c>
      <c r="B58" s="14"/>
      <c r="C58" s="19">
        <v>55000</v>
      </c>
    </row>
    <row r="59" spans="1:5" ht="18.600000000000001" thickBot="1">
      <c r="A59" s="11" t="s">
        <v>14</v>
      </c>
      <c r="B59" s="20">
        <f>SUM(B54:B58)</f>
        <v>1503000</v>
      </c>
      <c r="C59" s="20">
        <f>SUM(C54:C58)</f>
        <v>1315000</v>
      </c>
    </row>
    <row r="60" spans="1:5" ht="18.600000000000001" thickBot="1">
      <c r="A60" s="11" t="s">
        <v>15</v>
      </c>
      <c r="B60" s="20">
        <f>B53+B59-C59</f>
        <v>438000</v>
      </c>
      <c r="C60" s="12"/>
    </row>
    <row r="61" spans="1:5" ht="18">
      <c r="A61" s="13"/>
    </row>
    <row r="62" spans="1:5" ht="18">
      <c r="A62" s="7" t="s">
        <v>21</v>
      </c>
    </row>
    <row r="63" spans="1:5" ht="18.600000000000001" thickBot="1">
      <c r="A63" s="7" t="s">
        <v>8</v>
      </c>
    </row>
    <row r="64" spans="1:5" ht="18.600000000000001" thickBot="1">
      <c r="A64" s="8" t="s">
        <v>9</v>
      </c>
      <c r="B64" s="9" t="s">
        <v>10</v>
      </c>
      <c r="C64" s="9" t="s">
        <v>11</v>
      </c>
    </row>
    <row r="65" spans="1:5" ht="18.600000000000001" thickBot="1">
      <c r="A65" s="11" t="s">
        <v>12</v>
      </c>
      <c r="B65" s="12"/>
      <c r="C65" s="12"/>
    </row>
    <row r="66" spans="1:5" ht="18">
      <c r="A66" s="10">
        <v>71</v>
      </c>
      <c r="B66" s="18">
        <f>4400+2800+2600</f>
        <v>9800</v>
      </c>
      <c r="C66" s="15"/>
    </row>
    <row r="67" spans="1:5" ht="18">
      <c r="A67" s="10">
        <v>60</v>
      </c>
      <c r="B67" s="17">
        <f>48000+12000+100000+250000+48000</f>
        <v>458000</v>
      </c>
      <c r="C67" s="16"/>
    </row>
    <row r="68" spans="1:5" ht="18">
      <c r="A68" s="10">
        <v>68</v>
      </c>
      <c r="B68" s="16"/>
      <c r="C68" s="17">
        <f>397800+100000</f>
        <v>497800</v>
      </c>
      <c r="E68" s="21"/>
    </row>
    <row r="69" spans="1:5" ht="18.600000000000001" thickBot="1">
      <c r="A69" s="11">
        <v>76</v>
      </c>
      <c r="B69" s="19">
        <v>30000</v>
      </c>
      <c r="C69" s="14"/>
    </row>
    <row r="70" spans="1:5" ht="18.600000000000001" thickBot="1">
      <c r="A70" s="11" t="s">
        <v>14</v>
      </c>
      <c r="B70" s="20">
        <f>SUM(B66:B69)</f>
        <v>497800</v>
      </c>
      <c r="C70" s="20">
        <f>C68</f>
        <v>497800</v>
      </c>
    </row>
    <row r="71" spans="1:5" ht="18.600000000000001" thickBot="1">
      <c r="A71" s="11" t="s">
        <v>15</v>
      </c>
      <c r="B71" s="20"/>
      <c r="C71" s="12"/>
    </row>
    <row r="72" spans="1:5" ht="18">
      <c r="A72" s="13"/>
    </row>
    <row r="73" spans="1:5" ht="18">
      <c r="A73" s="7" t="s">
        <v>22</v>
      </c>
    </row>
    <row r="74" spans="1:5" ht="18.600000000000001" thickBot="1">
      <c r="A74" s="7" t="s">
        <v>8</v>
      </c>
    </row>
    <row r="75" spans="1:5" ht="18.600000000000001" thickBot="1">
      <c r="A75" s="8" t="s">
        <v>9</v>
      </c>
      <c r="B75" s="9" t="s">
        <v>10</v>
      </c>
      <c r="C75" s="9" t="s">
        <v>11</v>
      </c>
    </row>
    <row r="76" spans="1:5" ht="18.600000000000001" thickBot="1">
      <c r="A76" s="11" t="s">
        <v>12</v>
      </c>
      <c r="B76" s="20">
        <v>270000</v>
      </c>
      <c r="C76" s="12"/>
    </row>
    <row r="77" spans="1:5" ht="18">
      <c r="A77" s="10">
        <v>10</v>
      </c>
      <c r="B77" s="18">
        <f>1050000+150000</f>
        <v>1200000</v>
      </c>
      <c r="C77" s="15"/>
    </row>
    <row r="78" spans="1:5" ht="18">
      <c r="A78" s="10">
        <v>70</v>
      </c>
      <c r="B78" s="17">
        <v>690000</v>
      </c>
      <c r="C78" s="16"/>
    </row>
    <row r="79" spans="1:5" ht="18">
      <c r="A79" s="10">
        <v>69</v>
      </c>
      <c r="B79" s="17">
        <v>220800</v>
      </c>
      <c r="C79" s="16"/>
      <c r="E79" t="s">
        <v>49</v>
      </c>
    </row>
    <row r="80" spans="1:5" ht="18">
      <c r="A80" s="10">
        <v>25</v>
      </c>
      <c r="B80" s="17">
        <v>715200</v>
      </c>
      <c r="C80" s="16"/>
    </row>
    <row r="81" spans="1:3" ht="18">
      <c r="A81" s="10">
        <v>26</v>
      </c>
      <c r="B81" s="17">
        <v>1251910</v>
      </c>
      <c r="C81" s="16"/>
    </row>
    <row r="82" spans="1:3" ht="18.600000000000001" thickBot="1">
      <c r="A82" s="11">
        <v>43</v>
      </c>
      <c r="B82" s="14"/>
      <c r="C82" s="19">
        <v>3767910</v>
      </c>
    </row>
    <row r="83" spans="1:3" ht="18.600000000000001" thickBot="1">
      <c r="A83" s="11" t="s">
        <v>14</v>
      </c>
      <c r="B83" s="20">
        <f>SUM(B77:B82)</f>
        <v>4077910</v>
      </c>
      <c r="C83" s="20">
        <f>C82</f>
        <v>3767910</v>
      </c>
    </row>
    <row r="84" spans="1:3" ht="18.600000000000001" thickBot="1">
      <c r="A84" s="11" t="s">
        <v>15</v>
      </c>
      <c r="B84" s="20">
        <f>B76+B83-C83</f>
        <v>580000</v>
      </c>
      <c r="C84" s="12"/>
    </row>
    <row r="85" spans="1:3" ht="18">
      <c r="A85" s="13"/>
    </row>
    <row r="86" spans="1:3" ht="18">
      <c r="A86" s="7" t="s">
        <v>23</v>
      </c>
    </row>
    <row r="87" spans="1:3" ht="18.600000000000001" thickBot="1">
      <c r="A87" s="7" t="s">
        <v>8</v>
      </c>
    </row>
    <row r="88" spans="1:3" ht="18.600000000000001" thickBot="1">
      <c r="A88" s="8" t="s">
        <v>9</v>
      </c>
      <c r="B88" s="9" t="s">
        <v>10</v>
      </c>
      <c r="C88" s="9" t="s">
        <v>11</v>
      </c>
    </row>
    <row r="89" spans="1:3" ht="18.600000000000001" thickBot="1">
      <c r="A89" s="11" t="s">
        <v>12</v>
      </c>
      <c r="B89" s="12"/>
      <c r="C89" s="12"/>
    </row>
    <row r="90" spans="1:3" ht="18">
      <c r="A90" s="10">
        <v>2</v>
      </c>
      <c r="B90" s="18">
        <v>180000</v>
      </c>
      <c r="C90" s="15"/>
    </row>
    <row r="91" spans="1:3" ht="18">
      <c r="A91" s="10">
        <v>10</v>
      </c>
      <c r="B91" s="17">
        <v>60000</v>
      </c>
      <c r="C91" s="16"/>
    </row>
    <row r="92" spans="1:3" ht="18">
      <c r="A92" s="10">
        <v>70</v>
      </c>
      <c r="B92" s="17">
        <v>360000</v>
      </c>
      <c r="C92" s="16"/>
    </row>
    <row r="93" spans="1:3" ht="18">
      <c r="A93" s="10">
        <v>69</v>
      </c>
      <c r="B93" s="17">
        <v>115200</v>
      </c>
      <c r="C93" s="16"/>
    </row>
    <row r="94" spans="1:3" ht="18.600000000000001" thickBot="1">
      <c r="A94" s="11">
        <v>20</v>
      </c>
      <c r="B94" s="14"/>
      <c r="C94" s="19">
        <v>715200</v>
      </c>
    </row>
    <row r="95" spans="1:3" ht="18.600000000000001" thickBot="1">
      <c r="A95" s="11" t="s">
        <v>14</v>
      </c>
      <c r="B95" s="20">
        <f>SUM(B90:B94)</f>
        <v>715200</v>
      </c>
      <c r="C95" s="20">
        <f>SUM(C90:C94)</f>
        <v>715200</v>
      </c>
    </row>
    <row r="96" spans="1:3" ht="18.600000000000001" thickBot="1">
      <c r="A96" s="11" t="s">
        <v>15</v>
      </c>
      <c r="B96" s="12"/>
      <c r="C96" s="12"/>
    </row>
    <row r="98" spans="1:3" ht="18">
      <c r="A98" s="7" t="s">
        <v>24</v>
      </c>
    </row>
    <row r="99" spans="1:3" ht="18.600000000000001" thickBot="1">
      <c r="A99" s="7" t="s">
        <v>8</v>
      </c>
    </row>
    <row r="100" spans="1:3" ht="18.600000000000001" thickBot="1">
      <c r="A100" s="8" t="s">
        <v>9</v>
      </c>
      <c r="B100" s="9" t="s">
        <v>10</v>
      </c>
      <c r="C100" s="9" t="s">
        <v>11</v>
      </c>
    </row>
    <row r="101" spans="1:3" ht="18.600000000000001" thickBot="1">
      <c r="A101" s="11" t="s">
        <v>12</v>
      </c>
      <c r="B101" s="12"/>
      <c r="C101" s="12"/>
    </row>
    <row r="102" spans="1:3" ht="18">
      <c r="A102" s="10">
        <v>71</v>
      </c>
      <c r="B102" s="18">
        <f>22000+14000+4200</f>
        <v>40200</v>
      </c>
      <c r="C102" s="15"/>
    </row>
    <row r="103" spans="1:3" ht="18">
      <c r="A103" s="10">
        <v>60</v>
      </c>
      <c r="B103" s="17">
        <v>240000</v>
      </c>
      <c r="C103" s="16"/>
    </row>
    <row r="104" spans="1:3" ht="18">
      <c r="A104" s="10">
        <v>2</v>
      </c>
      <c r="B104" s="17">
        <v>230000</v>
      </c>
      <c r="C104" s="16"/>
    </row>
    <row r="105" spans="1:3" ht="18">
      <c r="A105" s="10">
        <v>5</v>
      </c>
      <c r="B105" s="16">
        <v>310</v>
      </c>
      <c r="C105" s="16"/>
    </row>
    <row r="106" spans="1:3" ht="18">
      <c r="A106" s="10">
        <v>10</v>
      </c>
      <c r="B106" s="17">
        <v>55000</v>
      </c>
      <c r="C106" s="16"/>
    </row>
    <row r="107" spans="1:3" ht="18">
      <c r="A107" s="10">
        <v>70</v>
      </c>
      <c r="B107" s="17">
        <v>520000</v>
      </c>
      <c r="C107" s="16"/>
    </row>
    <row r="108" spans="1:3" ht="18">
      <c r="A108" s="10">
        <v>69</v>
      </c>
      <c r="B108" s="17">
        <v>166400</v>
      </c>
      <c r="C108" s="16"/>
    </row>
    <row r="109" spans="1:3" ht="18.600000000000001" thickBot="1">
      <c r="A109" s="11">
        <v>20</v>
      </c>
      <c r="B109" s="14"/>
      <c r="C109" s="19">
        <v>1251910</v>
      </c>
    </row>
    <row r="110" spans="1:3" ht="18.600000000000001" thickBot="1">
      <c r="A110" s="11" t="s">
        <v>14</v>
      </c>
      <c r="B110" s="20">
        <f>SUM(B102:B109)</f>
        <v>1251910</v>
      </c>
      <c r="C110" s="20">
        <f>SUM(C102:C109)</f>
        <v>1251910</v>
      </c>
    </row>
    <row r="111" spans="1:3" ht="18.600000000000001" thickBot="1">
      <c r="A111" s="11" t="s">
        <v>15</v>
      </c>
      <c r="B111" s="12"/>
      <c r="C111" s="12"/>
    </row>
    <row r="112" spans="1:3" ht="18">
      <c r="A112" s="13"/>
    </row>
    <row r="113" spans="1:5" ht="18">
      <c r="A113" s="7" t="s">
        <v>25</v>
      </c>
    </row>
    <row r="114" spans="1:5" ht="18.600000000000001" thickBot="1">
      <c r="A114" s="7" t="s">
        <v>8</v>
      </c>
    </row>
    <row r="115" spans="1:5" ht="18.600000000000001" thickBot="1">
      <c r="A115" s="8" t="s">
        <v>9</v>
      </c>
      <c r="B115" s="9" t="s">
        <v>10</v>
      </c>
      <c r="C115" s="9" t="s">
        <v>11</v>
      </c>
    </row>
    <row r="116" spans="1:5" ht="18.600000000000001" thickBot="1">
      <c r="A116" s="11" t="s">
        <v>12</v>
      </c>
      <c r="B116" s="20">
        <v>1340000</v>
      </c>
      <c r="C116" s="12"/>
    </row>
    <row r="117" spans="1:5" ht="18">
      <c r="A117" s="10">
        <v>20</v>
      </c>
      <c r="B117" s="18">
        <v>3767910</v>
      </c>
      <c r="C117" s="15"/>
      <c r="E117" t="s">
        <v>49</v>
      </c>
    </row>
    <row r="118" spans="1:5" ht="18.600000000000001" thickBot="1">
      <c r="A118" s="11">
        <v>90</v>
      </c>
      <c r="B118" s="14"/>
      <c r="C118" s="19">
        <v>3250000</v>
      </c>
    </row>
    <row r="119" spans="1:5" ht="18.600000000000001" thickBot="1">
      <c r="A119" s="11" t="s">
        <v>14</v>
      </c>
      <c r="B119" s="20">
        <f>SUM(B117:B118)</f>
        <v>3767910</v>
      </c>
      <c r="C119" s="20">
        <f>SUM(C117:C118)</f>
        <v>3250000</v>
      </c>
    </row>
    <row r="120" spans="1:5" ht="18.600000000000001" thickBot="1">
      <c r="A120" s="11" t="s">
        <v>15</v>
      </c>
      <c r="B120" s="20">
        <f>B116+B119-C119</f>
        <v>1857910</v>
      </c>
      <c r="C120" s="12"/>
    </row>
    <row r="121" spans="1:5" ht="18">
      <c r="A121" s="13"/>
    </row>
    <row r="122" spans="1:5" ht="18">
      <c r="A122" s="7" t="s">
        <v>26</v>
      </c>
    </row>
    <row r="123" spans="1:5" ht="18.600000000000001" thickBot="1">
      <c r="A123" s="7" t="s">
        <v>8</v>
      </c>
    </row>
    <row r="124" spans="1:5" ht="18.600000000000001" thickBot="1">
      <c r="A124" s="8" t="s">
        <v>9</v>
      </c>
      <c r="B124" s="9" t="s">
        <v>10</v>
      </c>
      <c r="C124" s="9" t="s">
        <v>11</v>
      </c>
    </row>
    <row r="125" spans="1:5" ht="18.600000000000001" thickBot="1">
      <c r="A125" s="11" t="s">
        <v>12</v>
      </c>
      <c r="B125" s="12"/>
      <c r="C125" s="12"/>
    </row>
    <row r="126" spans="1:5" ht="18">
      <c r="A126" s="10">
        <v>76</v>
      </c>
      <c r="B126" s="18">
        <v>150000</v>
      </c>
      <c r="C126" s="15"/>
    </row>
    <row r="127" spans="1:5" ht="18.600000000000001" thickBot="1">
      <c r="A127" s="11">
        <v>90</v>
      </c>
      <c r="B127" s="14"/>
      <c r="C127" s="19">
        <v>150000</v>
      </c>
    </row>
    <row r="128" spans="1:5" ht="18.600000000000001" thickBot="1">
      <c r="A128" s="11" t="s">
        <v>14</v>
      </c>
      <c r="B128" s="20">
        <f>SUM(B126:B127)</f>
        <v>150000</v>
      </c>
      <c r="C128" s="20">
        <f>SUM(C126:C127)</f>
        <v>150000</v>
      </c>
    </row>
    <row r="129" spans="1:5" ht="18.600000000000001" thickBot="1">
      <c r="A129" s="11" t="s">
        <v>15</v>
      </c>
      <c r="B129" s="12"/>
      <c r="C129" s="12"/>
    </row>
    <row r="130" spans="1:5" ht="18">
      <c r="A130" s="13"/>
    </row>
    <row r="131" spans="1:5" ht="18">
      <c r="A131" s="7" t="s">
        <v>27</v>
      </c>
    </row>
    <row r="132" spans="1:5" ht="18.600000000000001" thickBot="1">
      <c r="A132" s="7" t="s">
        <v>8</v>
      </c>
    </row>
    <row r="133" spans="1:5" ht="18.600000000000001" thickBot="1">
      <c r="A133" s="8" t="s">
        <v>9</v>
      </c>
      <c r="B133" s="9" t="s">
        <v>10</v>
      </c>
      <c r="C133" s="9" t="s">
        <v>11</v>
      </c>
    </row>
    <row r="134" spans="1:5" ht="18.600000000000001" thickBot="1">
      <c r="A134" s="11" t="s">
        <v>12</v>
      </c>
      <c r="B134" s="20">
        <v>40000</v>
      </c>
      <c r="C134" s="12"/>
    </row>
    <row r="135" spans="1:5" ht="18">
      <c r="A135" s="10">
        <v>51</v>
      </c>
      <c r="B135" s="18">
        <f>50000+1330000+17340</f>
        <v>1397340</v>
      </c>
      <c r="C135" s="18">
        <v>20000</v>
      </c>
    </row>
    <row r="136" spans="1:5" ht="18.600000000000001" thickBot="1">
      <c r="A136" s="11">
        <v>70</v>
      </c>
      <c r="B136" s="11"/>
      <c r="C136" s="25">
        <f>1310000</f>
        <v>1310000</v>
      </c>
      <c r="D136" s="24"/>
      <c r="E136" t="s">
        <v>50</v>
      </c>
    </row>
    <row r="137" spans="1:5" ht="18.600000000000001" thickBot="1">
      <c r="A137" s="11">
        <v>71</v>
      </c>
      <c r="B137" s="14">
        <f>2600+1740</f>
        <v>4340</v>
      </c>
      <c r="C137" s="19">
        <f>17340+50000</f>
        <v>67340</v>
      </c>
    </row>
    <row r="138" spans="1:5" ht="18.600000000000001" thickBot="1">
      <c r="A138" s="11" t="s">
        <v>14</v>
      </c>
      <c r="B138" s="20">
        <f>SUM(B135:B137)</f>
        <v>1401680</v>
      </c>
      <c r="C138" s="20">
        <f>SUM(C135:C137)</f>
        <v>1397340</v>
      </c>
    </row>
    <row r="139" spans="1:5" ht="18.600000000000001" thickBot="1">
      <c r="A139" s="11" t="s">
        <v>15</v>
      </c>
      <c r="B139" s="20">
        <f>B134+B138-C138</f>
        <v>44340</v>
      </c>
      <c r="C139" s="12"/>
    </row>
    <row r="140" spans="1:5" ht="18">
      <c r="A140" s="13"/>
    </row>
    <row r="141" spans="1:5" ht="18">
      <c r="A141" s="7" t="s">
        <v>28</v>
      </c>
    </row>
    <row r="142" spans="1:5" ht="18.600000000000001" thickBot="1">
      <c r="A142" s="7" t="s">
        <v>8</v>
      </c>
    </row>
    <row r="143" spans="1:5" ht="18.600000000000001" thickBot="1">
      <c r="A143" s="8" t="s">
        <v>9</v>
      </c>
      <c r="B143" s="9" t="s">
        <v>10</v>
      </c>
      <c r="C143" s="9" t="s">
        <v>11</v>
      </c>
    </row>
    <row r="144" spans="1:5" ht="18.600000000000001" thickBot="1">
      <c r="A144" s="11" t="s">
        <v>12</v>
      </c>
      <c r="B144" s="20">
        <v>3440000</v>
      </c>
      <c r="C144" s="12"/>
    </row>
    <row r="145" spans="1:5" ht="18">
      <c r="A145" s="10">
        <v>50</v>
      </c>
      <c r="B145" s="18">
        <v>20000</v>
      </c>
      <c r="C145" s="18">
        <f>50000+17340+1330000</f>
        <v>1397340</v>
      </c>
    </row>
    <row r="146" spans="1:5" ht="18">
      <c r="A146" s="10">
        <v>60</v>
      </c>
      <c r="B146" s="16"/>
      <c r="C146" s="17">
        <f>430000+288000+188800+500000+283200</f>
        <v>1690000</v>
      </c>
      <c r="E146" t="s">
        <v>50</v>
      </c>
    </row>
    <row r="147" spans="1:5" ht="18">
      <c r="A147" s="10">
        <v>62</v>
      </c>
      <c r="B147" s="17">
        <f>380000+740000</f>
        <v>1120000</v>
      </c>
      <c r="C147" s="16"/>
    </row>
    <row r="148" spans="1:5" ht="18">
      <c r="A148" s="10">
        <v>69</v>
      </c>
      <c r="B148" s="16"/>
      <c r="C148" s="17">
        <f>360000+36000+39000</f>
        <v>435000</v>
      </c>
    </row>
    <row r="149" spans="1:5" ht="18">
      <c r="A149" s="10">
        <v>68</v>
      </c>
      <c r="B149" s="16"/>
      <c r="C149" s="17">
        <v>250000</v>
      </c>
    </row>
    <row r="150" spans="1:5" ht="18.600000000000001" thickBot="1">
      <c r="A150" s="11">
        <v>58</v>
      </c>
      <c r="B150" s="14"/>
      <c r="C150" s="19">
        <v>475000</v>
      </c>
    </row>
    <row r="151" spans="1:5" ht="18.600000000000001" thickBot="1">
      <c r="A151" s="11" t="s">
        <v>14</v>
      </c>
      <c r="B151" s="20">
        <f>SUM(B145:B150)</f>
        <v>1140000</v>
      </c>
      <c r="C151" s="20">
        <f>SUM(C145:C150)</f>
        <v>4247340</v>
      </c>
    </row>
    <row r="152" spans="1:5" ht="18.600000000000001" thickBot="1">
      <c r="A152" s="11" t="s">
        <v>15</v>
      </c>
      <c r="B152" s="22">
        <f>B144+B151-C151</f>
        <v>332660</v>
      </c>
      <c r="C152" s="12"/>
    </row>
    <row r="153" spans="1:5" ht="18">
      <c r="A153" s="13"/>
    </row>
    <row r="154" spans="1:5" ht="18">
      <c r="A154" s="7" t="s">
        <v>29</v>
      </c>
    </row>
    <row r="155" spans="1:5" ht="18.600000000000001" thickBot="1">
      <c r="A155" s="7" t="s">
        <v>8</v>
      </c>
    </row>
    <row r="156" spans="1:5" ht="18.600000000000001" thickBot="1">
      <c r="A156" s="8" t="s">
        <v>9</v>
      </c>
      <c r="B156" s="9" t="s">
        <v>10</v>
      </c>
      <c r="C156" s="9" t="s">
        <v>11</v>
      </c>
    </row>
    <row r="157" spans="1:5" ht="18.600000000000001" thickBot="1">
      <c r="A157" s="11" t="s">
        <v>12</v>
      </c>
      <c r="B157" s="12"/>
      <c r="C157" s="12"/>
    </row>
    <row r="158" spans="1:5" ht="18.600000000000001" thickBot="1">
      <c r="A158" s="11">
        <v>51</v>
      </c>
      <c r="B158" s="12">
        <v>475000</v>
      </c>
      <c r="C158" s="12"/>
      <c r="E158" t="s">
        <v>105</v>
      </c>
    </row>
    <row r="159" spans="1:5" ht="18.600000000000001" thickBot="1">
      <c r="A159" s="11" t="s">
        <v>14</v>
      </c>
      <c r="B159" s="12">
        <f>B158</f>
        <v>475000</v>
      </c>
      <c r="C159" s="12"/>
    </row>
    <row r="160" spans="1:5" ht="18.600000000000001" thickBot="1">
      <c r="A160" s="11" t="s">
        <v>15</v>
      </c>
      <c r="B160" s="12">
        <f>B159</f>
        <v>475000</v>
      </c>
      <c r="C160" s="12"/>
    </row>
    <row r="162" spans="1:5" ht="18">
      <c r="A162" s="7" t="s">
        <v>30</v>
      </c>
    </row>
    <row r="163" spans="1:5" ht="18.600000000000001" thickBot="1">
      <c r="A163" s="7" t="s">
        <v>8</v>
      </c>
    </row>
    <row r="164" spans="1:5" ht="18.600000000000001" thickBot="1">
      <c r="A164" s="8" t="s">
        <v>9</v>
      </c>
      <c r="B164" s="9" t="s">
        <v>10</v>
      </c>
      <c r="C164" s="9" t="s">
        <v>11</v>
      </c>
    </row>
    <row r="165" spans="1:5" ht="18.600000000000001" thickBot="1">
      <c r="A165" s="11" t="s">
        <v>12</v>
      </c>
      <c r="B165" s="12"/>
      <c r="C165" s="20">
        <v>1470000</v>
      </c>
    </row>
    <row r="166" spans="1:5" ht="18">
      <c r="A166" s="10">
        <v>51</v>
      </c>
      <c r="B166" s="15">
        <f>430000+288000+188800+500000+283200</f>
        <v>1690000</v>
      </c>
      <c r="C166" s="15"/>
    </row>
    <row r="167" spans="1:5" ht="18">
      <c r="A167" s="10">
        <v>26</v>
      </c>
      <c r="B167" s="16"/>
      <c r="C167" s="17">
        <f>240000</f>
        <v>240000</v>
      </c>
    </row>
    <row r="168" spans="1:5" ht="18">
      <c r="A168" s="10">
        <v>19</v>
      </c>
      <c r="B168" s="16"/>
      <c r="C168" s="17">
        <f>48000+12000+100000+48000+250000</f>
        <v>458000</v>
      </c>
      <c r="E168" t="s">
        <v>51</v>
      </c>
    </row>
    <row r="169" spans="1:5" ht="18">
      <c r="A169" s="10">
        <v>8</v>
      </c>
      <c r="B169" s="16"/>
      <c r="C169" s="17">
        <f>60000+500000</f>
        <v>560000</v>
      </c>
    </row>
    <row r="170" spans="1:5" ht="18.600000000000001" thickBot="1">
      <c r="A170" s="11">
        <v>10</v>
      </c>
      <c r="B170" s="14"/>
      <c r="C170" s="14">
        <f>1250000+240000</f>
        <v>1490000</v>
      </c>
    </row>
    <row r="171" spans="1:5" ht="18.600000000000001" thickBot="1">
      <c r="A171" s="11" t="s">
        <v>14</v>
      </c>
      <c r="B171" s="12">
        <f>SUM(B166:B170)</f>
        <v>1690000</v>
      </c>
      <c r="C171" s="12">
        <f>SUM(C166:C170)</f>
        <v>2748000</v>
      </c>
    </row>
    <row r="172" spans="1:5" ht="18.600000000000001" thickBot="1">
      <c r="A172" s="11" t="s">
        <v>15</v>
      </c>
      <c r="B172" s="12"/>
      <c r="C172" s="20">
        <f>C165+C171-B171</f>
        <v>2528000</v>
      </c>
    </row>
    <row r="173" spans="1:5" ht="18">
      <c r="A173" s="13"/>
    </row>
    <row r="174" spans="1:5" ht="18">
      <c r="A174" s="7" t="s">
        <v>31</v>
      </c>
    </row>
    <row r="175" spans="1:5" ht="18.600000000000001" thickBot="1">
      <c r="A175" s="7" t="s">
        <v>8</v>
      </c>
    </row>
    <row r="176" spans="1:5" ht="18.600000000000001" thickBot="1">
      <c r="A176" s="8" t="s">
        <v>9</v>
      </c>
      <c r="B176" s="9" t="s">
        <v>10</v>
      </c>
      <c r="C176" s="9" t="s">
        <v>11</v>
      </c>
    </row>
    <row r="177" spans="1:5" ht="18.600000000000001" thickBot="1">
      <c r="A177" s="11" t="s">
        <v>12</v>
      </c>
      <c r="B177" s="20">
        <v>740000</v>
      </c>
      <c r="C177" s="12"/>
    </row>
    <row r="178" spans="1:5" ht="18">
      <c r="A178" s="10">
        <v>51</v>
      </c>
      <c r="B178" s="15"/>
      <c r="C178" s="15">
        <f>740000+380000</f>
        <v>1120000</v>
      </c>
    </row>
    <row r="179" spans="1:5" ht="18">
      <c r="A179" s="10">
        <v>91</v>
      </c>
      <c r="B179" s="17">
        <v>380000</v>
      </c>
      <c r="C179" s="16"/>
      <c r="E179" t="s">
        <v>52</v>
      </c>
    </row>
    <row r="180" spans="1:5" ht="18.600000000000001" thickBot="1">
      <c r="A180" s="11">
        <v>90</v>
      </c>
      <c r="B180" s="19">
        <v>7800000</v>
      </c>
      <c r="C180" s="14"/>
    </row>
    <row r="181" spans="1:5" ht="18.600000000000001" thickBot="1">
      <c r="A181" s="11" t="s">
        <v>14</v>
      </c>
      <c r="B181" s="20">
        <f>SUM(B178:B180)</f>
        <v>8180000</v>
      </c>
      <c r="C181" s="20">
        <f>SUM(C178:C180)</f>
        <v>1120000</v>
      </c>
    </row>
    <row r="182" spans="1:5" ht="18.600000000000001" thickBot="1">
      <c r="A182" s="11" t="s">
        <v>15</v>
      </c>
      <c r="B182" s="20">
        <f>B177+B181-C181</f>
        <v>7800000</v>
      </c>
      <c r="C182" s="12"/>
    </row>
    <row r="184" spans="1:5" ht="18">
      <c r="A184" s="7" t="s">
        <v>32</v>
      </c>
    </row>
    <row r="185" spans="1:5" ht="18.600000000000001" thickBot="1">
      <c r="A185" s="7" t="s">
        <v>8</v>
      </c>
    </row>
    <row r="186" spans="1:5" ht="18.600000000000001" thickBot="1">
      <c r="A186" s="8" t="s">
        <v>9</v>
      </c>
      <c r="B186" s="9" t="s">
        <v>10</v>
      </c>
      <c r="C186" s="9" t="s">
        <v>11</v>
      </c>
    </row>
    <row r="187" spans="1:5" ht="18.600000000000001" thickBot="1">
      <c r="A187" s="11" t="s">
        <v>12</v>
      </c>
      <c r="B187" s="12"/>
      <c r="C187" s="20">
        <v>1900000</v>
      </c>
    </row>
    <row r="188" spans="1:5" ht="18.600000000000001" thickBot="1">
      <c r="A188" s="11"/>
      <c r="B188" s="12"/>
      <c r="C188" s="12"/>
      <c r="E188" t="s">
        <v>53</v>
      </c>
    </row>
    <row r="189" spans="1:5" ht="18.600000000000001" thickBot="1">
      <c r="A189" s="11" t="s">
        <v>14</v>
      </c>
      <c r="B189" s="12"/>
      <c r="C189" s="12"/>
    </row>
    <row r="190" spans="1:5" ht="18.600000000000001" thickBot="1">
      <c r="A190" s="11" t="s">
        <v>15</v>
      </c>
      <c r="B190" s="12"/>
      <c r="C190" s="20">
        <f>C187</f>
        <v>1900000</v>
      </c>
    </row>
    <row r="191" spans="1:5" ht="18">
      <c r="A191" s="13"/>
    </row>
    <row r="192" spans="1:5" ht="18">
      <c r="A192" s="7" t="s">
        <v>33</v>
      </c>
    </row>
    <row r="193" spans="1:5" ht="18.600000000000001" thickBot="1">
      <c r="A193" s="7" t="s">
        <v>8</v>
      </c>
    </row>
    <row r="194" spans="1:5" ht="18.600000000000001" thickBot="1">
      <c r="A194" s="8" t="s">
        <v>9</v>
      </c>
      <c r="B194" s="9" t="s">
        <v>10</v>
      </c>
      <c r="C194" s="9" t="s">
        <v>11</v>
      </c>
    </row>
    <row r="195" spans="1:5" ht="18.600000000000001" thickBot="1">
      <c r="A195" s="11" t="s">
        <v>12</v>
      </c>
      <c r="B195" s="12"/>
      <c r="C195" s="20">
        <v>84000</v>
      </c>
    </row>
    <row r="196" spans="1:5" ht="18">
      <c r="A196" s="10">
        <v>51</v>
      </c>
      <c r="B196" s="18">
        <v>250000</v>
      </c>
      <c r="C196" s="15"/>
    </row>
    <row r="197" spans="1:5" ht="18">
      <c r="A197" s="10">
        <v>91</v>
      </c>
      <c r="B197" s="16"/>
      <c r="C197" s="16">
        <f>63333+5000+2800</f>
        <v>71133</v>
      </c>
    </row>
    <row r="198" spans="1:5" ht="18">
      <c r="A198" s="10">
        <v>19</v>
      </c>
      <c r="B198" s="17">
        <f>397800+100000</f>
        <v>497800</v>
      </c>
      <c r="C198" s="16"/>
      <c r="E198" t="s">
        <v>54</v>
      </c>
    </row>
    <row r="199" spans="1:5" ht="18">
      <c r="A199" s="10">
        <v>70</v>
      </c>
      <c r="B199" s="16"/>
      <c r="C199" s="16">
        <f>85700+44800+57954</f>
        <v>188454</v>
      </c>
    </row>
    <row r="200" spans="1:5" ht="18">
      <c r="A200" s="10">
        <v>90</v>
      </c>
      <c r="B200" s="16"/>
      <c r="C200" s="17">
        <v>1300000</v>
      </c>
    </row>
    <row r="201" spans="1:5" ht="18.600000000000001" thickBot="1">
      <c r="A201" s="11">
        <v>99</v>
      </c>
      <c r="B201" s="14"/>
      <c r="C201" s="19">
        <v>616973</v>
      </c>
    </row>
    <row r="202" spans="1:5" ht="18.600000000000001" thickBot="1">
      <c r="A202" s="11" t="s">
        <v>14</v>
      </c>
      <c r="B202" s="20">
        <f>SUM(B196:B201)</f>
        <v>747800</v>
      </c>
      <c r="C202" s="20">
        <f>SUM(C196:C201)</f>
        <v>2176560</v>
      </c>
    </row>
    <row r="203" spans="1:5" ht="18.600000000000001" thickBot="1">
      <c r="A203" s="11" t="s">
        <v>15</v>
      </c>
      <c r="B203" s="12"/>
      <c r="C203" s="20">
        <f>C195+C202-B202</f>
        <v>1512760</v>
      </c>
    </row>
    <row r="204" spans="1:5" ht="18">
      <c r="A204" s="13"/>
    </row>
    <row r="205" spans="1:5" ht="18">
      <c r="A205" s="7" t="s">
        <v>34</v>
      </c>
    </row>
    <row r="206" spans="1:5" ht="18.600000000000001" thickBot="1">
      <c r="A206" s="7" t="s">
        <v>8</v>
      </c>
    </row>
    <row r="207" spans="1:5" ht="18.600000000000001" thickBot="1">
      <c r="A207" s="8" t="s">
        <v>9</v>
      </c>
      <c r="B207" s="9" t="s">
        <v>10</v>
      </c>
      <c r="C207" s="9" t="s">
        <v>11</v>
      </c>
    </row>
    <row r="208" spans="1:5" ht="18.600000000000001" thickBot="1">
      <c r="A208" s="11" t="s">
        <v>12</v>
      </c>
      <c r="B208" s="12"/>
      <c r="C208" s="20">
        <v>137000</v>
      </c>
    </row>
    <row r="209" spans="1:5" ht="18">
      <c r="A209" s="10">
        <v>51</v>
      </c>
      <c r="B209" s="15">
        <f>360000+36000+39000</f>
        <v>435000</v>
      </c>
      <c r="C209" s="15"/>
    </row>
    <row r="210" spans="1:5" ht="18">
      <c r="A210" s="10">
        <v>20</v>
      </c>
      <c r="B210" s="16"/>
      <c r="C210" s="17">
        <v>220800</v>
      </c>
    </row>
    <row r="211" spans="1:5" ht="18">
      <c r="A211" s="10">
        <v>25</v>
      </c>
      <c r="B211" s="16"/>
      <c r="C211" s="17">
        <v>115200</v>
      </c>
      <c r="E211" t="s">
        <v>54</v>
      </c>
    </row>
    <row r="212" spans="1:5" ht="18.600000000000001" thickBot="1">
      <c r="A212" s="11">
        <v>26</v>
      </c>
      <c r="B212" s="14"/>
      <c r="C212" s="19">
        <v>166400</v>
      </c>
    </row>
    <row r="213" spans="1:5" ht="18.600000000000001" thickBot="1">
      <c r="A213" s="11" t="s">
        <v>14</v>
      </c>
      <c r="B213" s="12">
        <f>SUM(B209:B212)</f>
        <v>435000</v>
      </c>
      <c r="C213" s="12">
        <f>SUM(C209:C212)</f>
        <v>502400</v>
      </c>
    </row>
    <row r="214" spans="1:5" ht="18.600000000000001" thickBot="1">
      <c r="A214" s="11" t="s">
        <v>15</v>
      </c>
      <c r="B214" s="12"/>
      <c r="C214" s="20">
        <f>C208+C213-B213</f>
        <v>204400</v>
      </c>
    </row>
    <row r="215" spans="1:5" ht="18">
      <c r="A215" s="13"/>
    </row>
    <row r="216" spans="1:5" ht="18">
      <c r="A216" s="7" t="s">
        <v>35</v>
      </c>
    </row>
    <row r="217" spans="1:5" ht="18.600000000000001" thickBot="1">
      <c r="A217" s="7" t="s">
        <v>8</v>
      </c>
    </row>
    <row r="218" spans="1:5" ht="18.600000000000001" thickBot="1">
      <c r="A218" s="8" t="s">
        <v>9</v>
      </c>
      <c r="B218" s="9" t="s">
        <v>10</v>
      </c>
      <c r="C218" s="9" t="s">
        <v>11</v>
      </c>
    </row>
    <row r="219" spans="1:5" ht="18.600000000000001" thickBot="1">
      <c r="A219" s="11" t="s">
        <v>12</v>
      </c>
      <c r="B219" s="12"/>
      <c r="C219" s="20">
        <v>160000</v>
      </c>
    </row>
    <row r="220" spans="1:5" ht="18">
      <c r="A220" s="10">
        <v>50</v>
      </c>
      <c r="B220" s="18">
        <v>1310000</v>
      </c>
      <c r="C220" s="15"/>
    </row>
    <row r="221" spans="1:5" ht="18">
      <c r="A221" s="10">
        <v>76</v>
      </c>
      <c r="B221" s="17">
        <v>20000</v>
      </c>
      <c r="C221" s="16"/>
    </row>
    <row r="222" spans="1:5" ht="18">
      <c r="A222" s="10">
        <v>20</v>
      </c>
      <c r="B222" s="17"/>
      <c r="C222" s="17">
        <v>690000</v>
      </c>
      <c r="E222" t="s">
        <v>54</v>
      </c>
    </row>
    <row r="223" spans="1:5" ht="18">
      <c r="A223" s="10">
        <v>25</v>
      </c>
      <c r="B223" s="16"/>
      <c r="C223" s="17">
        <v>360000</v>
      </c>
    </row>
    <row r="224" spans="1:5" ht="18">
      <c r="A224" s="10">
        <v>26</v>
      </c>
      <c r="B224" s="16"/>
      <c r="C224" s="17">
        <v>520000</v>
      </c>
    </row>
    <row r="225" spans="1:5" ht="18.600000000000001" thickBot="1">
      <c r="A225" s="11">
        <v>68</v>
      </c>
      <c r="B225" s="14">
        <f>85700+44800+57954</f>
        <v>188454</v>
      </c>
      <c r="C225" s="14"/>
    </row>
    <row r="226" spans="1:5" ht="18.600000000000001" thickBot="1">
      <c r="A226" s="11" t="s">
        <v>14</v>
      </c>
      <c r="B226" s="20">
        <f>SUM(B220:B225)</f>
        <v>1518454</v>
      </c>
      <c r="C226" s="20">
        <f>SUM(C220:C225)</f>
        <v>1570000</v>
      </c>
    </row>
    <row r="227" spans="1:5" ht="18.600000000000001" thickBot="1">
      <c r="A227" s="11" t="s">
        <v>15</v>
      </c>
      <c r="B227" s="12"/>
      <c r="C227" s="20">
        <f>C219+C226-B226</f>
        <v>211546</v>
      </c>
    </row>
    <row r="229" spans="1:5" ht="18">
      <c r="A229" s="7" t="s">
        <v>36</v>
      </c>
    </row>
    <row r="230" spans="1:5" ht="18.600000000000001" thickBot="1">
      <c r="A230" s="7" t="s">
        <v>8</v>
      </c>
    </row>
    <row r="231" spans="1:5" ht="18.600000000000001" thickBot="1">
      <c r="A231" s="8" t="s">
        <v>9</v>
      </c>
      <c r="B231" s="9" t="s">
        <v>10</v>
      </c>
      <c r="C231" s="9" t="s">
        <v>11</v>
      </c>
    </row>
    <row r="232" spans="1:5" ht="18.600000000000001" thickBot="1">
      <c r="A232" s="11" t="s">
        <v>12</v>
      </c>
      <c r="B232" s="20">
        <v>20000</v>
      </c>
      <c r="C232" s="12"/>
    </row>
    <row r="233" spans="1:5" ht="18">
      <c r="A233" s="10">
        <v>50</v>
      </c>
      <c r="B233" s="18">
        <f>50000+17340</f>
        <v>67340</v>
      </c>
      <c r="C233" s="15">
        <f>2600+1740</f>
        <v>4340</v>
      </c>
    </row>
    <row r="234" spans="1:5" ht="18">
      <c r="A234" s="10">
        <v>26</v>
      </c>
      <c r="B234" s="16"/>
      <c r="C234" s="16">
        <f>22000+14000+4200</f>
        <v>40200</v>
      </c>
      <c r="E234" t="s">
        <v>56</v>
      </c>
    </row>
    <row r="235" spans="1:5" ht="18">
      <c r="A235" s="10">
        <v>19</v>
      </c>
      <c r="B235" s="16"/>
      <c r="C235" s="16">
        <f>4400+2800+2600</f>
        <v>9800</v>
      </c>
    </row>
    <row r="236" spans="1:5" ht="18.600000000000001" thickBot="1">
      <c r="A236" s="11">
        <v>10</v>
      </c>
      <c r="B236" s="14"/>
      <c r="C236" s="19">
        <v>13000</v>
      </c>
    </row>
    <row r="237" spans="1:5" ht="18.600000000000001" thickBot="1">
      <c r="A237" s="11" t="s">
        <v>14</v>
      </c>
      <c r="B237" s="20">
        <f>SUM(B233:B236)</f>
        <v>67340</v>
      </c>
      <c r="C237" s="20">
        <f>SUM(C233:C236)</f>
        <v>67340</v>
      </c>
    </row>
    <row r="238" spans="1:5" ht="18.600000000000001" thickBot="1">
      <c r="A238" s="11" t="s">
        <v>15</v>
      </c>
      <c r="B238" s="20">
        <f>B232</f>
        <v>20000</v>
      </c>
      <c r="C238" s="12"/>
    </row>
    <row r="240" spans="1:5" ht="18">
      <c r="A240" s="7" t="s">
        <v>37</v>
      </c>
    </row>
    <row r="241" spans="1:5" ht="18.600000000000001" thickBot="1">
      <c r="A241" s="7" t="s">
        <v>8</v>
      </c>
    </row>
    <row r="242" spans="1:5" ht="18.600000000000001" thickBot="1">
      <c r="A242" s="8" t="s">
        <v>9</v>
      </c>
      <c r="B242" s="9" t="s">
        <v>45</v>
      </c>
      <c r="C242" s="9" t="s">
        <v>46</v>
      </c>
    </row>
    <row r="243" spans="1:5" ht="18.600000000000001" thickBot="1">
      <c r="A243" s="11" t="s">
        <v>12</v>
      </c>
      <c r="B243" s="12"/>
      <c r="C243" s="20">
        <v>730000</v>
      </c>
    </row>
    <row r="244" spans="1:5" ht="18">
      <c r="A244" s="10">
        <v>70</v>
      </c>
      <c r="B244" s="18"/>
      <c r="C244" s="15">
        <v>20000</v>
      </c>
    </row>
    <row r="245" spans="1:5" ht="18">
      <c r="A245" s="10">
        <v>44</v>
      </c>
      <c r="B245" s="16"/>
      <c r="C245" s="17">
        <v>150000</v>
      </c>
      <c r="E245" t="s">
        <v>55</v>
      </c>
    </row>
    <row r="246" spans="1:5" ht="18.600000000000001" thickBot="1">
      <c r="A246" s="11">
        <v>19</v>
      </c>
      <c r="B246" s="14"/>
      <c r="C246" s="19">
        <v>30000</v>
      </c>
    </row>
    <row r="247" spans="1:5" ht="18.600000000000001" thickBot="1">
      <c r="A247" s="11" t="s">
        <v>14</v>
      </c>
      <c r="B247" s="20">
        <f>SUM(B244:B246)</f>
        <v>0</v>
      </c>
      <c r="C247" s="20">
        <f>SUM(C244:C246)</f>
        <v>200000</v>
      </c>
    </row>
    <row r="248" spans="1:5" ht="18.600000000000001" thickBot="1">
      <c r="A248" s="11" t="s">
        <v>15</v>
      </c>
      <c r="B248" s="12"/>
      <c r="C248" s="20">
        <f>C243+C247-B247</f>
        <v>930000</v>
      </c>
    </row>
    <row r="250" spans="1:5" ht="18">
      <c r="A250" s="7" t="s">
        <v>38</v>
      </c>
    </row>
    <row r="251" spans="1:5" ht="18.600000000000001" thickBot="1">
      <c r="A251" s="7" t="s">
        <v>8</v>
      </c>
    </row>
    <row r="252" spans="1:5" ht="18.600000000000001" thickBot="1">
      <c r="A252" s="8" t="s">
        <v>9</v>
      </c>
      <c r="B252" s="9" t="s">
        <v>10</v>
      </c>
      <c r="C252" s="9" t="s">
        <v>11</v>
      </c>
    </row>
    <row r="253" spans="1:5" ht="18.600000000000001" thickBot="1">
      <c r="A253" s="11" t="s">
        <v>12</v>
      </c>
      <c r="B253" s="12"/>
      <c r="C253" s="20">
        <f>Лист1!C26</f>
        <v>62965000</v>
      </c>
    </row>
    <row r="254" spans="1:5" ht="18.600000000000001" thickBot="1">
      <c r="A254" s="11"/>
      <c r="B254" s="12"/>
      <c r="C254" s="12"/>
      <c r="E254" t="s">
        <v>57</v>
      </c>
    </row>
    <row r="255" spans="1:5" ht="18.600000000000001" thickBot="1">
      <c r="A255" s="11" t="s">
        <v>14</v>
      </c>
      <c r="B255" s="12"/>
      <c r="C255" s="12"/>
    </row>
    <row r="256" spans="1:5" ht="18.600000000000001" thickBot="1">
      <c r="A256" s="11" t="s">
        <v>15</v>
      </c>
      <c r="B256" s="12"/>
      <c r="C256" s="20">
        <f>C253</f>
        <v>62965000</v>
      </c>
    </row>
    <row r="258" spans="1:5" ht="18">
      <c r="A258" s="7" t="s">
        <v>39</v>
      </c>
    </row>
    <row r="259" spans="1:5" ht="18.600000000000001" thickBot="1">
      <c r="A259" s="7" t="s">
        <v>8</v>
      </c>
    </row>
    <row r="260" spans="1:5" ht="18.600000000000001" thickBot="1">
      <c r="A260" s="8" t="s">
        <v>9</v>
      </c>
      <c r="B260" s="9" t="s">
        <v>10</v>
      </c>
      <c r="C260" s="9" t="s">
        <v>11</v>
      </c>
    </row>
    <row r="261" spans="1:5" ht="18.600000000000001" thickBot="1">
      <c r="A261" s="11" t="s">
        <v>12</v>
      </c>
      <c r="B261" s="12"/>
      <c r="C261" s="20">
        <f>Лист1!C27</f>
        <v>560000</v>
      </c>
    </row>
    <row r="262" spans="1:5" ht="18.600000000000001" thickBot="1">
      <c r="A262" s="11"/>
      <c r="B262" s="12"/>
      <c r="C262" s="12"/>
      <c r="E262" t="s">
        <v>58</v>
      </c>
    </row>
    <row r="263" spans="1:5" ht="18.600000000000001" thickBot="1">
      <c r="A263" s="11" t="s">
        <v>14</v>
      </c>
      <c r="B263" s="12"/>
      <c r="C263" s="12"/>
    </row>
    <row r="264" spans="1:5" ht="18.600000000000001" thickBot="1">
      <c r="A264" s="11" t="s">
        <v>15</v>
      </c>
      <c r="B264" s="12"/>
      <c r="C264" s="20">
        <f>C261</f>
        <v>560000</v>
      </c>
    </row>
    <row r="265" spans="1:5" ht="18">
      <c r="A265" s="13"/>
    </row>
    <row r="266" spans="1:5" ht="18">
      <c r="A266" s="7" t="s">
        <v>40</v>
      </c>
    </row>
    <row r="267" spans="1:5" ht="18.600000000000001" thickBot="1">
      <c r="A267" s="7" t="s">
        <v>8</v>
      </c>
    </row>
    <row r="268" spans="1:5" ht="18.600000000000001" thickBot="1">
      <c r="A268" s="8" t="s">
        <v>9</v>
      </c>
      <c r="B268" s="9" t="s">
        <v>10</v>
      </c>
      <c r="C268" s="9" t="s">
        <v>11</v>
      </c>
    </row>
    <row r="269" spans="1:5" ht="18.600000000000001" thickBot="1">
      <c r="A269" s="11" t="s">
        <v>12</v>
      </c>
      <c r="B269" s="12"/>
      <c r="C269" s="20">
        <f>Лист1!C28</f>
        <v>18880000</v>
      </c>
    </row>
    <row r="270" spans="1:5" ht="18.600000000000001" thickBot="1">
      <c r="A270" s="11"/>
      <c r="B270" s="12"/>
      <c r="C270" s="12"/>
      <c r="E270" t="s">
        <v>59</v>
      </c>
    </row>
    <row r="271" spans="1:5" ht="18.600000000000001" thickBot="1">
      <c r="A271" s="11" t="s">
        <v>14</v>
      </c>
      <c r="B271" s="12"/>
      <c r="C271" s="12"/>
    </row>
    <row r="272" spans="1:5" ht="18.600000000000001" thickBot="1">
      <c r="A272" s="11" t="s">
        <v>15</v>
      </c>
      <c r="B272" s="12"/>
      <c r="C272" s="20">
        <f>C269</f>
        <v>18880000</v>
      </c>
    </row>
    <row r="273" spans="1:5" ht="18">
      <c r="A273" s="13"/>
    </row>
    <row r="274" spans="1:5" ht="18">
      <c r="A274" s="7" t="s">
        <v>41</v>
      </c>
    </row>
    <row r="275" spans="1:5" ht="18.600000000000001" thickBot="1">
      <c r="A275" s="7" t="s">
        <v>8</v>
      </c>
    </row>
    <row r="276" spans="1:5" ht="18.600000000000001" thickBot="1">
      <c r="A276" s="8" t="s">
        <v>9</v>
      </c>
      <c r="B276" s="9" t="s">
        <v>10</v>
      </c>
      <c r="C276" s="9" t="s">
        <v>11</v>
      </c>
    </row>
    <row r="277" spans="1:5" ht="18.600000000000001" thickBot="1">
      <c r="A277" s="11" t="s">
        <v>12</v>
      </c>
      <c r="B277" s="12"/>
      <c r="C277" s="20">
        <f>Лист1!C29</f>
        <v>560000</v>
      </c>
    </row>
    <row r="278" spans="1:5" ht="18.600000000000001" thickBot="1">
      <c r="A278" s="11"/>
      <c r="B278" s="12"/>
      <c r="C278" s="12"/>
      <c r="E278" t="s">
        <v>60</v>
      </c>
    </row>
    <row r="279" spans="1:5" ht="18.600000000000001" thickBot="1">
      <c r="A279" s="11" t="s">
        <v>14</v>
      </c>
      <c r="B279" s="12"/>
      <c r="C279" s="12"/>
    </row>
    <row r="280" spans="1:5" ht="18.600000000000001" thickBot="1">
      <c r="A280" s="11" t="s">
        <v>15</v>
      </c>
      <c r="B280" s="12"/>
      <c r="C280" s="20">
        <f>C277</f>
        <v>560000</v>
      </c>
    </row>
    <row r="282" spans="1:5" ht="18">
      <c r="A282" s="7" t="s">
        <v>42</v>
      </c>
    </row>
    <row r="283" spans="1:5" ht="18.600000000000001" thickBot="1">
      <c r="A283" s="7" t="s">
        <v>8</v>
      </c>
    </row>
    <row r="284" spans="1:5" ht="18.600000000000001" thickBot="1">
      <c r="A284" s="8" t="s">
        <v>9</v>
      </c>
      <c r="B284" s="9" t="s">
        <v>10</v>
      </c>
      <c r="C284" s="9" t="s">
        <v>11</v>
      </c>
    </row>
    <row r="285" spans="1:5" ht="18.600000000000001" thickBot="1">
      <c r="A285" s="11" t="s">
        <v>12</v>
      </c>
      <c r="B285" s="12"/>
      <c r="C285" s="12"/>
    </row>
    <row r="286" spans="1:5" ht="18">
      <c r="A286" s="10">
        <v>68</v>
      </c>
      <c r="B286" s="18">
        <v>1300000</v>
      </c>
      <c r="C286" s="15"/>
    </row>
    <row r="287" spans="1:5" ht="18">
      <c r="A287" s="10">
        <v>43</v>
      </c>
      <c r="B287" s="17">
        <v>3250000</v>
      </c>
      <c r="C287" s="16"/>
    </row>
    <row r="288" spans="1:5" ht="18">
      <c r="A288" s="10">
        <v>44</v>
      </c>
      <c r="B288" s="17">
        <v>150000</v>
      </c>
      <c r="C288" s="16"/>
    </row>
    <row r="289" spans="1:6" ht="18">
      <c r="A289" s="10">
        <v>99</v>
      </c>
      <c r="B289" s="17">
        <f>3100000</f>
        <v>3100000</v>
      </c>
      <c r="C289" s="16"/>
    </row>
    <row r="290" spans="1:6" ht="18.600000000000001" thickBot="1">
      <c r="A290" s="11">
        <v>62</v>
      </c>
      <c r="B290" s="14"/>
      <c r="C290" s="19">
        <v>7800000</v>
      </c>
    </row>
    <row r="291" spans="1:6" ht="18.600000000000001" thickBot="1">
      <c r="A291" s="11" t="s">
        <v>14</v>
      </c>
      <c r="B291" s="12">
        <f>SUM(B286:B290)</f>
        <v>7800000</v>
      </c>
      <c r="C291" s="12">
        <f>SUM(C286:C290)</f>
        <v>7800000</v>
      </c>
    </row>
    <row r="292" spans="1:6" ht="18.600000000000001" thickBot="1">
      <c r="A292" s="11" t="s">
        <v>15</v>
      </c>
      <c r="B292" s="12"/>
      <c r="C292" s="12"/>
    </row>
    <row r="294" spans="1:6" ht="18">
      <c r="A294" s="7" t="s">
        <v>43</v>
      </c>
    </row>
    <row r="295" spans="1:6" ht="18.600000000000001" thickBot="1">
      <c r="A295" s="7" t="s">
        <v>8</v>
      </c>
    </row>
    <row r="296" spans="1:6" ht="18.600000000000001" thickBot="1">
      <c r="A296" s="29" t="s">
        <v>9</v>
      </c>
      <c r="B296" s="30" t="s">
        <v>10</v>
      </c>
      <c r="C296" s="30" t="s">
        <v>11</v>
      </c>
    </row>
    <row r="297" spans="1:6" ht="18.600000000000001" thickBot="1">
      <c r="A297" s="31" t="s">
        <v>12</v>
      </c>
      <c r="B297" s="32"/>
      <c r="C297" s="32"/>
    </row>
    <row r="298" spans="1:6" ht="18">
      <c r="A298" s="33">
        <v>62</v>
      </c>
      <c r="B298" s="34"/>
      <c r="C298" s="34">
        <f>380000</f>
        <v>380000</v>
      </c>
      <c r="E298" s="54"/>
      <c r="F298" s="54"/>
    </row>
    <row r="299" spans="1:6" ht="18">
      <c r="A299" s="33">
        <v>68</v>
      </c>
      <c r="B299" s="35">
        <f>63333+2800+5000</f>
        <v>71133</v>
      </c>
      <c r="C299" s="35"/>
      <c r="E299" s="54"/>
      <c r="F299" s="54"/>
    </row>
    <row r="300" spans="1:6" ht="18">
      <c r="A300" s="33">
        <v>1</v>
      </c>
      <c r="B300" s="35">
        <f>324000</f>
        <v>324000</v>
      </c>
      <c r="C300" s="35"/>
      <c r="E300" s="54"/>
      <c r="F300" s="54"/>
    </row>
    <row r="301" spans="1:6" ht="18.600000000000001" thickBot="1">
      <c r="A301" s="31">
        <v>99</v>
      </c>
      <c r="B301" s="36"/>
      <c r="C301" s="37">
        <v>15133</v>
      </c>
      <c r="E301" s="54"/>
      <c r="F301" s="54"/>
    </row>
    <row r="302" spans="1:6" ht="18.600000000000001" thickBot="1">
      <c r="A302" s="31" t="s">
        <v>14</v>
      </c>
      <c r="B302" s="32">
        <f>SUM(B298:B301)</f>
        <v>395133</v>
      </c>
      <c r="C302" s="32">
        <f>SUM(C298:C301)</f>
        <v>395133</v>
      </c>
      <c r="E302" s="54"/>
      <c r="F302" s="54"/>
    </row>
    <row r="303" spans="1:6" ht="18.600000000000001" thickBot="1">
      <c r="A303" s="31" t="s">
        <v>15</v>
      </c>
      <c r="B303" s="32"/>
      <c r="C303" s="32"/>
    </row>
    <row r="304" spans="1:6" ht="18">
      <c r="A304" s="13"/>
    </row>
    <row r="305" spans="1:5" ht="18">
      <c r="A305" s="7" t="s">
        <v>44</v>
      </c>
    </row>
    <row r="306" spans="1:5" ht="18.600000000000001" thickBot="1">
      <c r="A306" s="7" t="s">
        <v>8</v>
      </c>
    </row>
    <row r="307" spans="1:5" ht="18.600000000000001" thickBot="1">
      <c r="A307" s="8" t="s">
        <v>9</v>
      </c>
      <c r="B307" s="9" t="s">
        <v>10</v>
      </c>
      <c r="C307" s="9" t="s">
        <v>11</v>
      </c>
    </row>
    <row r="308" spans="1:5" ht="18.600000000000001" thickBot="1">
      <c r="A308" s="11" t="s">
        <v>12</v>
      </c>
      <c r="B308" s="12"/>
      <c r="C308" s="20">
        <v>5890000</v>
      </c>
    </row>
    <row r="309" spans="1:5" ht="18">
      <c r="A309" s="10">
        <v>90</v>
      </c>
      <c r="B309" s="18"/>
      <c r="C309" s="18">
        <v>3100000</v>
      </c>
    </row>
    <row r="310" spans="1:5" ht="18">
      <c r="A310" s="10">
        <v>91</v>
      </c>
      <c r="B310" s="17">
        <v>15133</v>
      </c>
      <c r="C310" s="16"/>
      <c r="E310" t="s">
        <v>61</v>
      </c>
    </row>
    <row r="311" spans="1:5" ht="18.600000000000001" thickBot="1">
      <c r="A311" s="11">
        <v>68</v>
      </c>
      <c r="B311" s="19">
        <v>616973</v>
      </c>
      <c r="C311" s="19"/>
    </row>
    <row r="312" spans="1:5" ht="18.600000000000001" thickBot="1">
      <c r="A312" s="11" t="s">
        <v>14</v>
      </c>
      <c r="B312" s="20">
        <f>SUM(B309:B311)</f>
        <v>632106</v>
      </c>
      <c r="C312" s="20">
        <f>SUM(C309:C311)</f>
        <v>3100000</v>
      </c>
    </row>
    <row r="313" spans="1:5" ht="18.600000000000001" thickBot="1">
      <c r="A313" s="11" t="s">
        <v>15</v>
      </c>
      <c r="B313" s="12"/>
      <c r="C313" s="20">
        <f>C308+C309-B312</f>
        <v>8357894</v>
      </c>
    </row>
    <row r="314" spans="1:5" ht="18">
      <c r="A314" s="13"/>
    </row>
  </sheetData>
  <mergeCells count="6">
    <mergeCell ref="A4:A5"/>
    <mergeCell ref="B4:B5"/>
    <mergeCell ref="C4:C5"/>
    <mergeCell ref="A11:A12"/>
    <mergeCell ref="B11:B12"/>
    <mergeCell ref="C11:C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H23" sqref="H23"/>
    </sheetView>
  </sheetViews>
  <sheetFormatPr defaultRowHeight="14.4"/>
  <cols>
    <col min="1" max="1" width="33.21875" customWidth="1"/>
    <col min="2" max="5" width="16.33203125" customWidth="1"/>
    <col min="6" max="6" width="0.21875" customWidth="1"/>
    <col min="7" max="7" width="39.109375" customWidth="1"/>
    <col min="8" max="11" width="16.109375" customWidth="1"/>
  </cols>
  <sheetData>
    <row r="1" spans="1:11">
      <c r="A1" s="62" t="s">
        <v>62</v>
      </c>
      <c r="B1" s="71" t="s">
        <v>102</v>
      </c>
      <c r="C1" s="72"/>
      <c r="D1" s="71" t="s">
        <v>103</v>
      </c>
      <c r="E1" s="72"/>
      <c r="F1" s="60"/>
      <c r="G1" s="69" t="s">
        <v>83</v>
      </c>
      <c r="H1" s="73" t="s">
        <v>102</v>
      </c>
      <c r="I1" s="74"/>
      <c r="J1" s="73" t="s">
        <v>103</v>
      </c>
      <c r="K1" s="74"/>
    </row>
    <row r="2" spans="1:11" ht="16.2">
      <c r="A2" s="62" t="s">
        <v>63</v>
      </c>
      <c r="B2" s="65"/>
      <c r="C2" s="65"/>
      <c r="D2" s="65"/>
      <c r="E2" s="65"/>
      <c r="F2" s="60"/>
      <c r="G2" s="69" t="s">
        <v>84</v>
      </c>
      <c r="H2" s="67"/>
      <c r="I2" s="67"/>
      <c r="J2" s="67"/>
      <c r="K2" s="67"/>
    </row>
    <row r="3" spans="1:11" ht="27">
      <c r="A3" s="63" t="s">
        <v>64</v>
      </c>
      <c r="B3" s="76">
        <v>55690</v>
      </c>
      <c r="C3" s="76">
        <v>56000</v>
      </c>
      <c r="D3" s="76">
        <f>B3*0.001</f>
        <v>55.69</v>
      </c>
      <c r="E3" s="76">
        <f>C3*0.001</f>
        <v>56</v>
      </c>
      <c r="F3" s="60"/>
      <c r="G3" s="70" t="s">
        <v>85</v>
      </c>
      <c r="H3" s="77">
        <v>62925000</v>
      </c>
      <c r="I3" s="77">
        <v>62925000</v>
      </c>
      <c r="J3" s="77">
        <f>H3*0.001</f>
        <v>62925</v>
      </c>
      <c r="K3" s="77">
        <f>I3*0.001</f>
        <v>62925</v>
      </c>
    </row>
    <row r="4" spans="1:11" ht="27">
      <c r="A4" s="63" t="s">
        <v>65</v>
      </c>
      <c r="B4" s="65"/>
      <c r="C4" s="65"/>
      <c r="D4" s="76">
        <f t="shared" ref="D4:D20" si="0">B4*0.001</f>
        <v>0</v>
      </c>
      <c r="E4" s="76">
        <f t="shared" ref="E4:E20" si="1">C4*0.001</f>
        <v>0</v>
      </c>
      <c r="F4" s="60"/>
      <c r="G4" s="70" t="s">
        <v>86</v>
      </c>
      <c r="H4" s="67"/>
      <c r="I4" s="67"/>
      <c r="J4" s="77">
        <f t="shared" ref="J4:J22" si="2">H4*0.001</f>
        <v>0</v>
      </c>
      <c r="K4" s="77">
        <f t="shared" ref="K4:K22" si="3">I4*0.001</f>
        <v>0</v>
      </c>
    </row>
    <row r="5" spans="1:11">
      <c r="A5" s="63" t="s">
        <v>66</v>
      </c>
      <c r="B5" s="65"/>
      <c r="C5" s="65"/>
      <c r="D5" s="76">
        <f t="shared" si="0"/>
        <v>0</v>
      </c>
      <c r="E5" s="76">
        <f t="shared" si="1"/>
        <v>0</v>
      </c>
      <c r="F5" s="60"/>
      <c r="G5" s="70" t="s">
        <v>87</v>
      </c>
      <c r="H5" s="67"/>
      <c r="I5" s="67"/>
      <c r="J5" s="77">
        <f t="shared" si="2"/>
        <v>0</v>
      </c>
      <c r="K5" s="77">
        <f t="shared" si="3"/>
        <v>0</v>
      </c>
    </row>
    <row r="6" spans="1:11">
      <c r="A6" s="63" t="s">
        <v>67</v>
      </c>
      <c r="B6" s="65"/>
      <c r="C6" s="65"/>
      <c r="D6" s="76">
        <f t="shared" si="0"/>
        <v>0</v>
      </c>
      <c r="E6" s="76">
        <f t="shared" si="1"/>
        <v>0</v>
      </c>
      <c r="F6" s="60"/>
      <c r="G6" s="70" t="s">
        <v>88</v>
      </c>
      <c r="H6" s="77">
        <v>18880000</v>
      </c>
      <c r="I6" s="77">
        <v>18880000</v>
      </c>
      <c r="J6" s="77">
        <f t="shared" si="2"/>
        <v>18880</v>
      </c>
      <c r="K6" s="77">
        <f t="shared" si="3"/>
        <v>18880</v>
      </c>
    </row>
    <row r="7" spans="1:11">
      <c r="A7" s="63" t="s">
        <v>68</v>
      </c>
      <c r="B7" s="75">
        <f>86506000+500000</f>
        <v>87006000</v>
      </c>
      <c r="C7" s="75">
        <v>87180000</v>
      </c>
      <c r="D7" s="76">
        <f t="shared" si="0"/>
        <v>87006</v>
      </c>
      <c r="E7" s="76">
        <f t="shared" si="1"/>
        <v>87180</v>
      </c>
      <c r="F7" s="61"/>
      <c r="G7" s="70" t="s">
        <v>89</v>
      </c>
      <c r="H7" s="78">
        <v>560000</v>
      </c>
      <c r="I7" s="78">
        <v>560000</v>
      </c>
      <c r="J7" s="77">
        <f t="shared" si="2"/>
        <v>560</v>
      </c>
      <c r="K7" s="77">
        <f t="shared" si="3"/>
        <v>560</v>
      </c>
    </row>
    <row r="8" spans="1:11" ht="27">
      <c r="A8" s="63" t="s">
        <v>69</v>
      </c>
      <c r="B8" s="65"/>
      <c r="C8" s="65"/>
      <c r="D8" s="76">
        <f t="shared" si="0"/>
        <v>0</v>
      </c>
      <c r="E8" s="76">
        <f t="shared" si="1"/>
        <v>0</v>
      </c>
      <c r="F8" s="60"/>
      <c r="G8" s="70" t="s">
        <v>90</v>
      </c>
      <c r="H8" s="77">
        <f>560000+8357894</f>
        <v>8917894</v>
      </c>
      <c r="I8" s="77">
        <f>560000+5890000</f>
        <v>6450000</v>
      </c>
      <c r="J8" s="77">
        <f t="shared" si="2"/>
        <v>8917.8940000000002</v>
      </c>
      <c r="K8" s="77">
        <f t="shared" si="3"/>
        <v>6450</v>
      </c>
    </row>
    <row r="9" spans="1:11">
      <c r="A9" s="63" t="s">
        <v>70</v>
      </c>
      <c r="B9" s="65"/>
      <c r="C9" s="65"/>
      <c r="D9" s="76">
        <f t="shared" si="0"/>
        <v>0</v>
      </c>
      <c r="E9" s="76">
        <f t="shared" si="1"/>
        <v>0</v>
      </c>
      <c r="F9" s="60"/>
      <c r="G9" s="70" t="s">
        <v>91</v>
      </c>
      <c r="H9" s="77">
        <f>SUM(H3:H8)</f>
        <v>91282894</v>
      </c>
      <c r="I9" s="77">
        <f>SUM(I3:I8)</f>
        <v>88815000</v>
      </c>
      <c r="J9" s="77">
        <f t="shared" si="2"/>
        <v>91282.894</v>
      </c>
      <c r="K9" s="77">
        <f t="shared" si="3"/>
        <v>88815</v>
      </c>
    </row>
    <row r="10" spans="1:11">
      <c r="A10" s="63" t="s">
        <v>71</v>
      </c>
      <c r="B10" s="65"/>
      <c r="C10" s="65"/>
      <c r="D10" s="76">
        <f t="shared" si="0"/>
        <v>0</v>
      </c>
      <c r="E10" s="76">
        <f t="shared" si="1"/>
        <v>0</v>
      </c>
      <c r="F10" s="60"/>
      <c r="G10" s="69" t="s">
        <v>92</v>
      </c>
      <c r="H10" s="67"/>
      <c r="I10" s="67"/>
      <c r="J10" s="77">
        <f t="shared" si="2"/>
        <v>0</v>
      </c>
      <c r="K10" s="77">
        <f t="shared" si="3"/>
        <v>0</v>
      </c>
    </row>
    <row r="11" spans="1:11">
      <c r="A11" s="63" t="s">
        <v>72</v>
      </c>
      <c r="B11" s="65"/>
      <c r="C11" s="65"/>
      <c r="D11" s="76">
        <f t="shared" si="0"/>
        <v>0</v>
      </c>
      <c r="E11" s="76">
        <f t="shared" si="1"/>
        <v>0</v>
      </c>
      <c r="F11" s="60"/>
      <c r="G11" s="70" t="s">
        <v>93</v>
      </c>
      <c r="H11" s="67"/>
      <c r="I11" s="67"/>
      <c r="J11" s="77">
        <f t="shared" si="2"/>
        <v>0</v>
      </c>
      <c r="K11" s="77">
        <f t="shared" si="3"/>
        <v>0</v>
      </c>
    </row>
    <row r="12" spans="1:11">
      <c r="A12" s="63" t="s">
        <v>73</v>
      </c>
      <c r="B12" s="76">
        <f>SUM(B3:B11)</f>
        <v>87061690</v>
      </c>
      <c r="C12" s="76">
        <f>SUM(C3:C11)</f>
        <v>87236000</v>
      </c>
      <c r="D12" s="76">
        <f t="shared" si="0"/>
        <v>87061.69</v>
      </c>
      <c r="E12" s="76">
        <f t="shared" si="1"/>
        <v>87236</v>
      </c>
      <c r="F12" s="60"/>
      <c r="G12" s="70" t="s">
        <v>94</v>
      </c>
      <c r="H12" s="67"/>
      <c r="I12" s="67"/>
      <c r="J12" s="77">
        <f t="shared" si="2"/>
        <v>0</v>
      </c>
      <c r="K12" s="77">
        <f t="shared" si="3"/>
        <v>0</v>
      </c>
    </row>
    <row r="13" spans="1:11">
      <c r="A13" s="62" t="s">
        <v>74</v>
      </c>
      <c r="B13" s="65"/>
      <c r="C13" s="65"/>
      <c r="D13" s="76">
        <f t="shared" si="0"/>
        <v>0</v>
      </c>
      <c r="E13" s="76">
        <f t="shared" si="1"/>
        <v>0</v>
      </c>
      <c r="F13" s="60"/>
      <c r="G13" s="70" t="s">
        <v>95</v>
      </c>
      <c r="H13" s="67"/>
      <c r="I13" s="67"/>
      <c r="J13" s="77">
        <f t="shared" si="2"/>
        <v>0</v>
      </c>
      <c r="K13" s="77">
        <f t="shared" si="3"/>
        <v>0</v>
      </c>
    </row>
    <row r="14" spans="1:11">
      <c r="A14" s="63" t="s">
        <v>75</v>
      </c>
      <c r="B14" s="76">
        <f>580000+438000+1857910</f>
        <v>2875910</v>
      </c>
      <c r="C14" s="76">
        <f>250000+270000+1340000</f>
        <v>1860000</v>
      </c>
      <c r="D14" s="76">
        <f t="shared" si="0"/>
        <v>2875.91</v>
      </c>
      <c r="E14" s="76">
        <f t="shared" si="1"/>
        <v>1860</v>
      </c>
      <c r="F14" s="60"/>
      <c r="G14" s="70" t="s">
        <v>96</v>
      </c>
      <c r="H14" s="67"/>
      <c r="I14" s="67"/>
      <c r="J14" s="77">
        <f t="shared" si="2"/>
        <v>0</v>
      </c>
      <c r="K14" s="77">
        <f t="shared" si="3"/>
        <v>0</v>
      </c>
    </row>
    <row r="15" spans="1:11" ht="27">
      <c r="A15" s="63" t="s">
        <v>76</v>
      </c>
      <c r="B15" s="65"/>
      <c r="C15" s="65"/>
      <c r="D15" s="76">
        <f t="shared" si="0"/>
        <v>0</v>
      </c>
      <c r="E15" s="76">
        <f t="shared" si="1"/>
        <v>0</v>
      </c>
      <c r="F15" s="60"/>
      <c r="G15" s="70" t="s">
        <v>97</v>
      </c>
      <c r="H15" s="67"/>
      <c r="I15" s="67"/>
      <c r="J15" s="77">
        <f t="shared" si="2"/>
        <v>0</v>
      </c>
      <c r="K15" s="77">
        <f t="shared" si="3"/>
        <v>0</v>
      </c>
    </row>
    <row r="16" spans="1:11">
      <c r="A16" s="63" t="s">
        <v>77</v>
      </c>
      <c r="B16" s="82">
        <f>7800000+20000</f>
        <v>7820000</v>
      </c>
      <c r="C16" s="76">
        <f>740000+20000</f>
        <v>760000</v>
      </c>
      <c r="D16" s="76">
        <f t="shared" si="0"/>
        <v>7820</v>
      </c>
      <c r="E16" s="76">
        <f t="shared" si="1"/>
        <v>760</v>
      </c>
      <c r="F16" s="60"/>
      <c r="G16" s="69" t="s">
        <v>98</v>
      </c>
      <c r="H16" s="67"/>
      <c r="I16" s="67"/>
      <c r="J16" s="77">
        <f t="shared" si="2"/>
        <v>0</v>
      </c>
      <c r="K16" s="77">
        <f t="shared" si="3"/>
        <v>0</v>
      </c>
    </row>
    <row r="17" spans="1:11" ht="40.200000000000003">
      <c r="A17" s="63" t="s">
        <v>78</v>
      </c>
      <c r="B17" s="76">
        <v>475000</v>
      </c>
      <c r="C17" s="65"/>
      <c r="D17" s="76">
        <f t="shared" si="0"/>
        <v>475</v>
      </c>
      <c r="E17" s="76">
        <f t="shared" si="1"/>
        <v>0</v>
      </c>
      <c r="F17" s="60"/>
      <c r="G17" s="70" t="s">
        <v>93</v>
      </c>
      <c r="H17" s="77">
        <v>1900000</v>
      </c>
      <c r="I17" s="77">
        <v>1900000</v>
      </c>
      <c r="J17" s="77">
        <f t="shared" si="2"/>
        <v>1900</v>
      </c>
      <c r="K17" s="77">
        <f t="shared" si="3"/>
        <v>1900</v>
      </c>
    </row>
    <row r="18" spans="1:11" ht="27">
      <c r="A18" s="63" t="s">
        <v>79</v>
      </c>
      <c r="B18" s="82">
        <f>332660+44340</f>
        <v>377000</v>
      </c>
      <c r="C18" s="76">
        <f>3440000+40000</f>
        <v>3480000</v>
      </c>
      <c r="D18" s="76">
        <f t="shared" si="0"/>
        <v>377</v>
      </c>
      <c r="E18" s="76">
        <f t="shared" si="1"/>
        <v>3480</v>
      </c>
      <c r="F18" s="60"/>
      <c r="G18" s="70" t="s">
        <v>99</v>
      </c>
      <c r="H18" s="77">
        <f>2528000+1512760+204400+211546+930000</f>
        <v>5386706</v>
      </c>
      <c r="I18" s="77">
        <f>1470000+84000+137000+160000+730000</f>
        <v>2581000</v>
      </c>
      <c r="J18" s="77">
        <f t="shared" si="2"/>
        <v>5386.7060000000001</v>
      </c>
      <c r="K18" s="77">
        <f t="shared" si="3"/>
        <v>2581</v>
      </c>
    </row>
    <row r="19" spans="1:11">
      <c r="A19" s="63" t="s">
        <v>80</v>
      </c>
      <c r="B19" s="65"/>
      <c r="C19" s="65"/>
      <c r="D19" s="76">
        <f t="shared" si="0"/>
        <v>0</v>
      </c>
      <c r="E19" s="76">
        <f t="shared" si="1"/>
        <v>0</v>
      </c>
      <c r="F19" s="60"/>
      <c r="G19" s="70" t="s">
        <v>100</v>
      </c>
      <c r="H19" s="67"/>
      <c r="I19" s="67"/>
      <c r="J19" s="77">
        <f t="shared" si="2"/>
        <v>0</v>
      </c>
      <c r="K19" s="77">
        <f t="shared" si="3"/>
        <v>0</v>
      </c>
    </row>
    <row r="20" spans="1:11">
      <c r="A20" s="63" t="s">
        <v>81</v>
      </c>
      <c r="B20" s="76">
        <f>SUM(B14:B19)</f>
        <v>11547910</v>
      </c>
      <c r="C20" s="76">
        <f>SUM(C14:C19)</f>
        <v>6100000</v>
      </c>
      <c r="D20" s="76">
        <f t="shared" si="0"/>
        <v>11547.91</v>
      </c>
      <c r="E20" s="76">
        <f t="shared" si="1"/>
        <v>6100</v>
      </c>
      <c r="F20" s="60"/>
      <c r="G20" s="70" t="s">
        <v>95</v>
      </c>
      <c r="H20" s="67"/>
      <c r="I20" s="67"/>
      <c r="J20" s="77">
        <f t="shared" si="2"/>
        <v>0</v>
      </c>
      <c r="K20" s="77">
        <f t="shared" si="3"/>
        <v>0</v>
      </c>
    </row>
    <row r="21" spans="1:11">
      <c r="A21" s="68" t="s">
        <v>82</v>
      </c>
      <c r="B21" s="81">
        <f>B12+B20</f>
        <v>98609600</v>
      </c>
      <c r="C21" s="81">
        <f>C12+C20</f>
        <v>93336000</v>
      </c>
      <c r="D21" s="81">
        <f t="shared" ref="D21:E21" si="4">D12+D20</f>
        <v>98609.600000000006</v>
      </c>
      <c r="E21" s="81">
        <f t="shared" si="4"/>
        <v>93336</v>
      </c>
      <c r="F21" s="60"/>
      <c r="G21" s="70" t="s">
        <v>96</v>
      </c>
      <c r="H21" s="67"/>
      <c r="I21" s="67"/>
      <c r="J21" s="77">
        <f t="shared" si="2"/>
        <v>0</v>
      </c>
      <c r="K21" s="77">
        <f t="shared" si="3"/>
        <v>0</v>
      </c>
    </row>
    <row r="22" spans="1:11">
      <c r="A22" s="64"/>
      <c r="B22" s="66"/>
      <c r="C22" s="66"/>
      <c r="D22" s="66"/>
      <c r="E22" s="66"/>
      <c r="F22" s="2"/>
      <c r="G22" s="70" t="s">
        <v>101</v>
      </c>
      <c r="H22" s="79">
        <f>SUM(H17:H21)</f>
        <v>7286706</v>
      </c>
      <c r="I22" s="79">
        <f>SUM(I17:I21)</f>
        <v>4481000</v>
      </c>
      <c r="J22" s="77">
        <f t="shared" si="2"/>
        <v>7286.7060000000001</v>
      </c>
      <c r="K22" s="77">
        <f t="shared" si="3"/>
        <v>4481</v>
      </c>
    </row>
    <row r="23" spans="1:11">
      <c r="A23" s="64"/>
      <c r="B23" s="66"/>
      <c r="C23" s="66"/>
      <c r="D23" s="66"/>
      <c r="E23" s="66"/>
      <c r="F23" s="2"/>
      <c r="G23" s="68" t="s">
        <v>82</v>
      </c>
      <c r="H23" s="80">
        <f>H9+H16+H22</f>
        <v>98569600</v>
      </c>
      <c r="I23" s="80">
        <f>I9+I16+I22</f>
        <v>93296000</v>
      </c>
      <c r="J23" s="80">
        <f t="shared" ref="J23:K23" si="5">J9+J16+J22</f>
        <v>98569.600000000006</v>
      </c>
      <c r="K23" s="80">
        <f t="shared" si="5"/>
        <v>93296</v>
      </c>
    </row>
  </sheetData>
  <mergeCells count="4">
    <mergeCell ref="J1:K1"/>
    <mergeCell ref="B1:C1"/>
    <mergeCell ref="D1:E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2020-04-16T08:08:29Z</dcterms:created>
  <dcterms:modified xsi:type="dcterms:W3CDTF">2020-04-17T16:08:50Z</dcterms:modified>
</cp:coreProperties>
</file>